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0"/>
  </bookViews>
  <sheets>
    <sheet name="поступление-расход д.средств" sheetId="1" r:id="rId1"/>
    <sheet name="поступление от аренды ОИ" sheetId="2" r:id="rId2"/>
    <sheet name="ТО и ТР" sheetId="3" r:id="rId3"/>
    <sheet name="ТО и ТР подрядные" sheetId="4" r:id="rId4"/>
    <sheet name="штукатурно-малярные" sheetId="5" r:id="rId5"/>
  </sheets>
  <definedNames/>
  <calcPr fullCalcOnLoad="1"/>
</workbook>
</file>

<file path=xl/sharedStrings.xml><?xml version="1.0" encoding="utf-8"?>
<sst xmlns="http://schemas.openxmlformats.org/spreadsheetml/2006/main" count="780" uniqueCount="312">
  <si>
    <t>рублей</t>
  </si>
  <si>
    <t>Общая полезная площадь дома</t>
  </si>
  <si>
    <t>м2</t>
  </si>
  <si>
    <t>рублей на 1м2 общей полезной площади помещения в месяц</t>
  </si>
  <si>
    <t>Начислено собственникам помещений МКД по тарифу</t>
  </si>
  <si>
    <t>Потрачено на содержание и текущий ремонт общего имущества МКД</t>
  </si>
  <si>
    <t>в том числе:</t>
  </si>
  <si>
    <t>содержание аварийной службы</t>
  </si>
  <si>
    <t>уборка придомовой территории</t>
  </si>
  <si>
    <t>тариф, рублей на 1м2 общей полезной площади помещения в месяц</t>
  </si>
  <si>
    <t>вывоз ТБО</t>
  </si>
  <si>
    <t>уборка лестничных клеток</t>
  </si>
  <si>
    <t>обслуживание узла учета тепловой энергии</t>
  </si>
  <si>
    <t>управление многоквартирным домом</t>
  </si>
  <si>
    <t>итого:</t>
  </si>
  <si>
    <t>остаток денежных средств от предыдущего периода</t>
  </si>
  <si>
    <t>остаток денежных средств на отчетный период</t>
  </si>
  <si>
    <t>содержание и эксплуатация лифта</t>
  </si>
  <si>
    <t>Остаток денежных средств от предыдущего периода</t>
  </si>
  <si>
    <t>Получено от аренды общего имущества МКД</t>
  </si>
  <si>
    <t>Использование денежных средств МКД по ул.Кирова 112 корпус 1</t>
  </si>
  <si>
    <t>Остаток денежных средств на содержание и текущий ремонт общего имущества МКД по состоянию на 01.01.2018г.</t>
  </si>
  <si>
    <t>За 2017 год</t>
  </si>
  <si>
    <t>тариф на  2017 год</t>
  </si>
  <si>
    <t xml:space="preserve">техническое обсуживание и текущий ремонт </t>
  </si>
  <si>
    <t>начислено в 2017 году</t>
  </si>
  <si>
    <t>потрачено в 2017 году</t>
  </si>
  <si>
    <t xml:space="preserve">                       Сведения о получении денежных средств от использования </t>
  </si>
  <si>
    <t xml:space="preserve">                          общего имущества  многоквартирных домов, управление </t>
  </si>
  <si>
    <t xml:space="preserve">                                   которыми осуществляет ООО "Гарант"за 2017 год</t>
  </si>
  <si>
    <t>Арендатор</t>
  </si>
  <si>
    <t>договор</t>
  </si>
  <si>
    <t>кол-во месяцев аренды</t>
  </si>
  <si>
    <t>стоимость аренды в месяц, рублей</t>
  </si>
  <si>
    <t>сумма по договору за 2016 год, рублей</t>
  </si>
  <si>
    <t>ООО "Сибирская рекламная компания"</t>
  </si>
  <si>
    <t>Договор №8 от 10.11.2015г.</t>
  </si>
  <si>
    <t>ООО "Орион Телеком"</t>
  </si>
  <si>
    <t>Договор б/н от 01.09.2015г.</t>
  </si>
  <si>
    <t>ООО "Альфател плюс"</t>
  </si>
  <si>
    <t>Договор б/н от 01.06.2015г.</t>
  </si>
  <si>
    <t>ЗАО "СибТрансТелеком"</t>
  </si>
  <si>
    <t>Договор №272 от 16.11.2017г.</t>
  </si>
  <si>
    <t>Итого;</t>
  </si>
  <si>
    <t>ОАО "Ростелеком"</t>
  </si>
  <si>
    <t>МКД №112 корпус 1 по ул.Кирова</t>
  </si>
  <si>
    <t>Договор б/н от 02.04.2015г.</t>
  </si>
  <si>
    <t xml:space="preserve"> Отчет о выполненных работах </t>
  </si>
  <si>
    <t xml:space="preserve">по техническому обслуживанию и текущему ремонту </t>
  </si>
  <si>
    <t>общего имущества МКД № 112 корпус 1 по ул.Кирова</t>
  </si>
  <si>
    <t xml:space="preserve">  за   2017 год</t>
  </si>
  <si>
    <t>ТО. ОСМОТРЫ</t>
  </si>
  <si>
    <t>№</t>
  </si>
  <si>
    <t>Ед.</t>
  </si>
  <si>
    <t>Мате-</t>
  </si>
  <si>
    <t>Ст-ть на</t>
  </si>
  <si>
    <t>Кирова 112 корпус 1</t>
  </si>
  <si>
    <t>раз</t>
  </si>
  <si>
    <t>пп</t>
  </si>
  <si>
    <t>Наименование и состав работы</t>
  </si>
  <si>
    <t>риалы</t>
  </si>
  <si>
    <t>ед. изм.,</t>
  </si>
  <si>
    <t>Объём</t>
  </si>
  <si>
    <t>Сумма</t>
  </si>
  <si>
    <t>дела</t>
  </si>
  <si>
    <t>изм.</t>
  </si>
  <si>
    <t>руб.</t>
  </si>
  <si>
    <t>ТО</t>
  </si>
  <si>
    <t>Осмотр и мелкий ремонт системы центрального отопления, водоснабжения и водоотведения в подвальных и (или) чердачных помещениях (весна-осень)</t>
  </si>
  <si>
    <t>1000 м2  площади помещений</t>
  </si>
  <si>
    <t xml:space="preserve">ТО </t>
  </si>
  <si>
    <t>Технический осмотр кровли (весна-осень)</t>
  </si>
  <si>
    <t>1000м2 кровли</t>
  </si>
  <si>
    <t>Технический осмотр и мелкий ремонт конструктивных элементов дома (весна-осень)</t>
  </si>
  <si>
    <t>1000м2 общей площади</t>
  </si>
  <si>
    <t>7</t>
  </si>
  <si>
    <t>Снятие показаний прибора учета ХВС (раз в месяц)</t>
  </si>
  <si>
    <t>1 счетчик</t>
  </si>
  <si>
    <t>Итого по разделу, руб.:</t>
  </si>
  <si>
    <t xml:space="preserve"> II. С А Н Т Е Х Н И Ч Е С К И Е  Р А Б О Т Ы  ТР</t>
  </si>
  <si>
    <t xml:space="preserve"> II</t>
  </si>
  <si>
    <t>Ликвидация воздушных пробок в стояках системы отопления</t>
  </si>
  <si>
    <t>1 стояк</t>
  </si>
  <si>
    <t>Регулировка температуры СО с погодной компенсацией (1 раз в месяц в отопительный период)</t>
  </si>
  <si>
    <t>1 раз</t>
  </si>
  <si>
    <t>Переключение системы теплоснабжения с подачи на обратку</t>
  </si>
  <si>
    <t>Промывка системы отопления</t>
  </si>
  <si>
    <t>1м3 строительного объёма здания</t>
  </si>
  <si>
    <t>Ремонт участка вентиляционной системы</t>
  </si>
  <si>
    <t>1 работа</t>
  </si>
  <si>
    <t>Замена подпорной шайбы</t>
  </si>
  <si>
    <t>шт</t>
  </si>
  <si>
    <t>Замена шарового крана Д=15 мм</t>
  </si>
  <si>
    <t>8</t>
  </si>
  <si>
    <t>9</t>
  </si>
  <si>
    <t>10</t>
  </si>
  <si>
    <t>11</t>
  </si>
  <si>
    <t>Замена шарового крана Д=20 мм</t>
  </si>
  <si>
    <t>12</t>
  </si>
  <si>
    <t>Замена полипропилленвых кранов на развоздушивание на краны шаровые в чердачном помещении плодъезда №3</t>
  </si>
  <si>
    <t>13</t>
  </si>
  <si>
    <t>Переврезка перехода 89х57мм на элеваторном узле</t>
  </si>
  <si>
    <t>14</t>
  </si>
  <si>
    <t>Переврезка перехода 57х25мм на элеваторном узле</t>
  </si>
  <si>
    <t>15</t>
  </si>
  <si>
    <t>Замена участка водосточной трубы Д=100мм подъезда №2</t>
  </si>
  <si>
    <t>16</t>
  </si>
  <si>
    <t>Замена бочат Д=15мм</t>
  </si>
  <si>
    <t>17</t>
  </si>
  <si>
    <t>Переврезка термодатчиков на подающий трубопровод</t>
  </si>
  <si>
    <t>18</t>
  </si>
  <si>
    <t>Ремонт участка канализационного стояка (в районе магазина "Два капитана"</t>
  </si>
  <si>
    <t>1 участок</t>
  </si>
  <si>
    <t>19</t>
  </si>
  <si>
    <t>Замена пластиковых кранов и ремонт полипропилленовой разводки для сброса воздуха стояков в чердачном помещении подъезда №1,2</t>
  </si>
  <si>
    <t>20</t>
  </si>
  <si>
    <t>Замена заглушки Д=15мм на стояке отопления на лестничной клетке в районе помещения №97</t>
  </si>
  <si>
    <t>IV. СТРОИТЕЛЬНЫЕ  Р А Б О Т Ы  ТР</t>
  </si>
  <si>
    <t>Ед. изм</t>
  </si>
  <si>
    <t>I V</t>
  </si>
  <si>
    <t>1</t>
  </si>
  <si>
    <t>Обрамление дверной коробки тамбурной двери обналичной доской (подъезд №3)</t>
  </si>
  <si>
    <t>2</t>
  </si>
  <si>
    <t>Замена сердцевины дверного замка двери выхода на терассу в районе помещения "Экспресс-Трэвэл"</t>
  </si>
  <si>
    <t>V. Э Л Е К Т Р О Т Е Х Н И Ч Е С К И Е   Р А Б О Т Ы   ТР</t>
  </si>
  <si>
    <t xml:space="preserve"> V</t>
  </si>
  <si>
    <t>Замена светильников подъездного освещения не светодиодные светильники в подъезде №3</t>
  </si>
  <si>
    <t>Ремонт ВРУ (нежилых помещений)</t>
  </si>
  <si>
    <t>3</t>
  </si>
  <si>
    <t>Монтаж освещения чердачного помещения</t>
  </si>
  <si>
    <t>4</t>
  </si>
  <si>
    <t>Замена светильника на светодиодный светильник</t>
  </si>
  <si>
    <t>5</t>
  </si>
  <si>
    <t>Установка розетки для подключения компрессора к электросети при промывке системы отопления</t>
  </si>
  <si>
    <t>6</t>
  </si>
  <si>
    <t>Замена светильников ЛПО 1х18</t>
  </si>
  <si>
    <t>Замена автоматических выключателей 16А</t>
  </si>
  <si>
    <t>Замена выключателя (одноклавишного)</t>
  </si>
  <si>
    <t>Змаена стартера</t>
  </si>
  <si>
    <t>Замена дросселя в люминисцентном светильнике</t>
  </si>
  <si>
    <t>Замена фотореле в светильнике освещения выходов на терассу</t>
  </si>
  <si>
    <t>Замена лампы в светильнике уличного освещения ДРЛ-250</t>
  </si>
  <si>
    <t>Замена лампы в светильнике уличного освещения ДРЛ-251</t>
  </si>
  <si>
    <t>Замена лампы светодиодной (энергосберегающей)</t>
  </si>
  <si>
    <t>21</t>
  </si>
  <si>
    <t>22</t>
  </si>
  <si>
    <t>Замена лампы люминисцентной ТЛД-36В</t>
  </si>
  <si>
    <t>23</t>
  </si>
  <si>
    <t>Замена лампы люминисцентной ТЛД-18В</t>
  </si>
  <si>
    <t>24</t>
  </si>
  <si>
    <t>25</t>
  </si>
  <si>
    <t>26</t>
  </si>
  <si>
    <t>Замена вставки плавкой 100А</t>
  </si>
  <si>
    <t>VII.   Б Л А Г О У С Т Р О Й С Т В О и прочие работы</t>
  </si>
  <si>
    <t xml:space="preserve"> VII</t>
  </si>
  <si>
    <t>Перенос оборудования видеонаблюдения в подвальное помещение подъезда №3</t>
  </si>
  <si>
    <t>Ремонт МАФ (лавочки) на детской площадке</t>
  </si>
  <si>
    <t>Ремонт МАФ (смазывание механизмов качели)</t>
  </si>
  <si>
    <t>Ямочный ремонт бетонных покрытий на придомовой территории</t>
  </si>
  <si>
    <t>Замена навесного замка</t>
  </si>
  <si>
    <t>Посадка цветов (Антирринум)</t>
  </si>
  <si>
    <t>штук</t>
  </si>
  <si>
    <t>Посадка цветов (Бархатцы желтые)</t>
  </si>
  <si>
    <t>Посадка цветов (Бегония белая)</t>
  </si>
  <si>
    <t>Посадка цветов (Бархатцы огонь)</t>
  </si>
  <si>
    <t>Посадка цветов (Декоративный табак)</t>
  </si>
  <si>
    <t>Посадка цветов (Капуста декоративная Камоме/розовая)</t>
  </si>
  <si>
    <t>Посадка цветов (Алиссум белый)</t>
  </si>
  <si>
    <t>Посадка цветов (Петуния Алладин белый)</t>
  </si>
  <si>
    <t>Посадка цветов (Рудбекия мохнатая)</t>
  </si>
  <si>
    <t>Посадка цветов (Сальвия блестящая)</t>
  </si>
  <si>
    <t>Посадка цветов (Фиалка Витторка)</t>
  </si>
  <si>
    <t>Всего по техническому обслуживанию и текущему ремонту общего имущества многоквартирного дома за 2017 год, рублей</t>
  </si>
  <si>
    <t xml:space="preserve">                                                                                                                                                             Отчёт ООО "Гарант" о выполненных работах по техническому обслуживанию и текущему ремонту общего имущества</t>
  </si>
  <si>
    <t xml:space="preserve">                                                                                                                                                               многоквартирных домов по услугам сторонних организаций  за  2017 год</t>
  </si>
  <si>
    <t>Адрес МКД</t>
  </si>
  <si>
    <t>январь, рублей</t>
  </si>
  <si>
    <t>февраль, рублей</t>
  </si>
  <si>
    <t>март, рублей</t>
  </si>
  <si>
    <t>апрель, рублей</t>
  </si>
  <si>
    <t>май, рублей</t>
  </si>
  <si>
    <t>июнь, рублей</t>
  </si>
  <si>
    <t>июль, рублей</t>
  </si>
  <si>
    <t>август, рублей</t>
  </si>
  <si>
    <t>сентябрь, рублей</t>
  </si>
  <si>
    <t>октябрь, рублей</t>
  </si>
  <si>
    <t>ноябрь, рублей</t>
  </si>
  <si>
    <t>декабрь, рублей</t>
  </si>
  <si>
    <t>материалы</t>
  </si>
  <si>
    <t>ед.изм.</t>
  </si>
  <si>
    <t>количество</t>
  </si>
  <si>
    <t>цена</t>
  </si>
  <si>
    <t>мешки для мусора</t>
  </si>
  <si>
    <t>наплавляемый материал "Унифлекс"</t>
  </si>
  <si>
    <t>газ "Пропан"</t>
  </si>
  <si>
    <t>л</t>
  </si>
  <si>
    <t>Завоз песка в песочницу (0,6м3)</t>
  </si>
  <si>
    <t>"Унифлекс" ТКП сланец серый</t>
  </si>
  <si>
    <t>Всего:</t>
  </si>
  <si>
    <t>Налог 1%</t>
  </si>
  <si>
    <t>Всего расходов, связанных с техническим обслуживанием и текущим ремонтом общего имущества МКД за 2017 год</t>
  </si>
  <si>
    <t>Итого за 2017 год</t>
  </si>
  <si>
    <t>Техническое обслуживание системы видеонаблюдения, согласно Актам выполненных работ к Договору №2 от 21.07.2016г.</t>
  </si>
  <si>
    <t>Техническое обслуживание системы видеонаблюдения, согласно Актам выполненных работ к Договору №2 от 21.07.2016г. За июль-декабрь 2016 года</t>
  </si>
  <si>
    <t>Восстановление напольного кафельного покрытия в подъездах №1, №2, №3 (87.21м2) согласно Акту выполненных работ №01 от 28.02.2017г.</t>
  </si>
  <si>
    <t>плитка "керамогранит"</t>
  </si>
  <si>
    <t>клей "геркулес"</t>
  </si>
  <si>
    <t>кг</t>
  </si>
  <si>
    <t>Очистка кровли от снега и наледи (250м2) согласно Акту выполненных работ б/н от 14.02.2017г.</t>
  </si>
  <si>
    <t>Дезинсекция (200м2) согласно Акту выполненных работ №241 от 03.03.,2017г.</t>
  </si>
  <si>
    <t>Мытьё лестничных клеток, ведущих на терассу (2 штуки), согласно Акту выполненных работ №112/05 от 01.06.2017г.</t>
  </si>
  <si>
    <t>Очистка чердачного помещения от строительного мусора, согласно Акту выполненных работ №28 от 05.07.2017г.</t>
  </si>
  <si>
    <t>веник</t>
  </si>
  <si>
    <t>Устранение протекания кровли путём герметизации стыков терассы с выходом на второй этаж (3 места) в районе помещения №117Н, согласно Акту выполненных работ 318 от 31.07.2017г.</t>
  </si>
  <si>
    <t>Устранение протекания терассы путём нанесения наплавляемого материала "Унифлекс" в районе помещения №113Н (40м2), согласно Акту выполненных работ №21 от 31.08.2017г.</t>
  </si>
  <si>
    <t>Закрепление мачты телевизионной антенны к вентиляционной шахте над подъездом №2, согласно Акту выполненных работ №112/1 от 31.08.2017г.</t>
  </si>
  <si>
    <t>Поверка тепловычислителя Тэм-104,(3 шт) термометров сопротивления (3шт) согласно Акту выполненных работ №298 от 18.08.2017г.</t>
  </si>
  <si>
    <t>Герметизация стыков кровли из металлочерепицы к двум вентиляционным шахтам по их периметру и вдоль основного ската в районе помещения №99, согласно Акту выполненных работ №112/1 от 06.09.2017г.</t>
  </si>
  <si>
    <t>Устранение протекания центрального лотка кровли в районе помещения №117Н (10м2) путём нанесения наплавляемого материала "Унифлекс", согласно Акту выполненных работ б/н от 29.09.2017г.</t>
  </si>
  <si>
    <t>газ пропан</t>
  </si>
  <si>
    <t>Устранение протекания поперечного лотка на терассе в районе помещения №113Н (10м2)путём нанесения наплавляемого материала "Унифлекс", согласно Акту выполненных работ б/н от 24.09.2017г.</t>
  </si>
  <si>
    <t>Устранение протекания центрального лотка кровли в районе помещения №128Н (10м2) путём нанесения наплавляемого материала "Унифлекс", согласно Акту выполненных работ б/н от 15.09.2017г.</t>
  </si>
  <si>
    <t>Смена "коньков" кровли из металлочерепицы с герметизацией по месту по всей длине над подъездом №3, согласно Акту выполненных работ №112/1 от 29.09.2017г.</t>
  </si>
  <si>
    <t>Дезинсекция, подвала подъезда №3 (100м2), согласно Акту выполненных работ №1111 от 06.10.2017г.</t>
  </si>
  <si>
    <t xml:space="preserve">Устранение протекания терассы многоквартирного дома в районе помещения №113Н (90м2), согласно Акту выполненных работ №25 от 11.10.2017г.  </t>
  </si>
  <si>
    <t>Устранение протекания стены дома через тротуарную плитку (изготовление гидроизоляционного покрытия) в районе помещения №128Н, согласно Акту выполненных работ №36 от 25.10.2017г.</t>
  </si>
  <si>
    <t>пленка "Светлица"</t>
  </si>
  <si>
    <t>м</t>
  </si>
  <si>
    <t>бетон М-200</t>
  </si>
  <si>
    <t>м3</t>
  </si>
  <si>
    <t>сетка армированная 4мм (3м2)</t>
  </si>
  <si>
    <t>унифлекс ТПП</t>
  </si>
  <si>
    <t xml:space="preserve">газ пропан </t>
  </si>
  <si>
    <t>водосток (0,5 метра)</t>
  </si>
  <si>
    <t>Мытьё входов на терассу (2 входа) согласно Акту выполненных работ №02/112 от 10.10.2017г.</t>
  </si>
  <si>
    <t>Замена листа ГКЛ в помещении №113Н после затопления с терассы, согласно Акту выполненных работ б/н от 20.10.2017г.</t>
  </si>
  <si>
    <t>гипсокартон "Пермь" (2,5х1,25) *5мм</t>
  </si>
  <si>
    <t xml:space="preserve">эмаль белая акриловая (0,9кг) </t>
  </si>
  <si>
    <t>шпатлёвка "Фугенфюллер" 10кг</t>
  </si>
  <si>
    <t>шпатлёвка "Геркулес" финишная 18кг</t>
  </si>
  <si>
    <t>грунтовка ВД-АК-027 акриловая (3кг)</t>
  </si>
  <si>
    <t>валик</t>
  </si>
  <si>
    <t>сетка абразивная</t>
  </si>
  <si>
    <t>сетка стр. самоклеящаяся (4,3см х 20м)</t>
  </si>
  <si>
    <t>Замена видеорегистратора системы наблюдения в подъезде №3, согласно Акту выполненных работ №1 от 23.10.2017г.</t>
  </si>
  <si>
    <t>Ремонт стены из гипсокартона на лестничной клетке подъезда №3, 9 этаж), согласно Акту выполненных работ №38 от 21.11.2017г.</t>
  </si>
  <si>
    <t>профиль углозащитный 3000х25х25</t>
  </si>
  <si>
    <t>ед.изм</t>
  </si>
  <si>
    <t>сумма</t>
  </si>
  <si>
    <t>кисть плоская</t>
  </si>
  <si>
    <t xml:space="preserve">               Отчёт ООО "Гарант"о выполненных</t>
  </si>
  <si>
    <t xml:space="preserve">       штукатурно-малярных работах за  2017 год</t>
  </si>
  <si>
    <t>Отчисления в ПФ и ФСС 20.2%</t>
  </si>
  <si>
    <t>всего трудозатрат</t>
  </si>
  <si>
    <t>ротгипс</t>
  </si>
  <si>
    <t>инвентарь</t>
  </si>
  <si>
    <t>кисть</t>
  </si>
  <si>
    <t>Итого инвентарь</t>
  </si>
  <si>
    <t>Всего по штукатурно-малярным работам</t>
  </si>
  <si>
    <t>Стоимость штукатурно-малярных работ всего:</t>
  </si>
  <si>
    <t>Итого материалы</t>
  </si>
  <si>
    <t>шпатель</t>
  </si>
  <si>
    <t>респиратор У2-К</t>
  </si>
  <si>
    <t>Транспортные расходы 1%</t>
  </si>
  <si>
    <t>эмаль ПФ-266 желто-коричневая</t>
  </si>
  <si>
    <t>Всего по штукатурно-малярным работам за 2017 год, рублей</t>
  </si>
  <si>
    <t>шпательная лопатка</t>
  </si>
  <si>
    <t>ванночка малярная</t>
  </si>
  <si>
    <t xml:space="preserve">ротгипс </t>
  </si>
  <si>
    <t xml:space="preserve">грунтовка "Эконом" </t>
  </si>
  <si>
    <t xml:space="preserve">краска в/д интерьерная супербелая </t>
  </si>
  <si>
    <t>сетка шлифовальная</t>
  </si>
  <si>
    <t>скотч малярный</t>
  </si>
  <si>
    <t>термолента 57х40</t>
  </si>
  <si>
    <t>перчатки синие нейлоновые</t>
  </si>
  <si>
    <t>Окраска МАФ</t>
  </si>
  <si>
    <t>Кирова 112 корпус 1 подъезд 1</t>
  </si>
  <si>
    <t>Штукатурно-малярные работы в подъезде  согласно Акту выполненных работ №01/112-1 от 19.05.2017г., Договору подряда №01/112/1 от 24.04.2017г.</t>
  </si>
  <si>
    <t xml:space="preserve">шпатлёвка "Геркулес" финишная </t>
  </si>
  <si>
    <t>краска "Оптимум" для потолка</t>
  </si>
  <si>
    <t>колер карамель (0,1кг)</t>
  </si>
  <si>
    <t>колер "Ореол" фуксия (0,1кг)</t>
  </si>
  <si>
    <t>эмаль ПФ-115 "Оптимум" оранжевая</t>
  </si>
  <si>
    <t xml:space="preserve">эмаль белая глянцевая </t>
  </si>
  <si>
    <t>уайт спирит (0,5л)</t>
  </si>
  <si>
    <t>валик мини сменный</t>
  </si>
  <si>
    <t>серпянка 50мм (153м)</t>
  </si>
  <si>
    <t>телескопический стержень (3м)</t>
  </si>
  <si>
    <t>Кирова 112 корпус 1 подъезд 3</t>
  </si>
  <si>
    <t>Штукатурно-малярные работы по косметическому ремонту подъезда  согласно Акту выполненных работ №39 от 25.12.2017г., Договору услуг №39 от 25.12.2017г.</t>
  </si>
  <si>
    <t>шпатлёвка "Геркулес" финишная</t>
  </si>
  <si>
    <t>грунт "Текс" акрил проникающий</t>
  </si>
  <si>
    <t>краска "Оптимум" для стен и потолков</t>
  </si>
  <si>
    <t>краска "Проремонт" для стен и потолков супербелая</t>
  </si>
  <si>
    <t>колер "Ореол" карамель(0,1л)</t>
  </si>
  <si>
    <t>уайт-спирит (2,7 литров)</t>
  </si>
  <si>
    <t>шпатель фасадный из нерж.стали (350мм)</t>
  </si>
  <si>
    <t>шпатель (100мм)</t>
  </si>
  <si>
    <t>валик "Нейлон-люкс" (250мм)</t>
  </si>
  <si>
    <t>кисть плоская 25мм</t>
  </si>
  <si>
    <t>кисть плоская "Эксперт" (63мм)</t>
  </si>
  <si>
    <t>кисть радиаторная "Матрикс"</t>
  </si>
  <si>
    <t xml:space="preserve">кисть радиаторная </t>
  </si>
  <si>
    <t>сетка шлифовальная №320</t>
  </si>
  <si>
    <t>сетка шлифовальная №100</t>
  </si>
  <si>
    <t>скотч малярный 50х50мм</t>
  </si>
  <si>
    <t xml:space="preserve">Кирова 112 корпус 1 </t>
  </si>
  <si>
    <t>Окраска входов в подъезды, окраска ограждения терассы напротив помещения "Экспресс-тревел" согласно Акту выполненных работ №01/112 то 25.07.2017г.</t>
  </si>
  <si>
    <t>эмаль ПФ 15 синяя</t>
  </si>
  <si>
    <t>лоток для краски</t>
  </si>
  <si>
    <t>скотч малярный 48х50</t>
  </si>
  <si>
    <t>эмаль желтая (2,7 кг)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</si>
</sst>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7" fillId="0" borderId="0" xfId="18" applyFont="1">
      <alignment/>
      <protection/>
    </xf>
    <xf numFmtId="49" fontId="7" fillId="0" borderId="0" xfId="18" applyNumberFormat="1" applyFont="1">
      <alignment/>
      <protection/>
    </xf>
    <xf numFmtId="164" fontId="7" fillId="0" borderId="0" xfId="16" applyNumberFormat="1" applyFont="1" applyAlignment="1">
      <alignment/>
    </xf>
    <xf numFmtId="49" fontId="5" fillId="2" borderId="0" xfId="19" applyNumberFormat="1" applyFont="1" applyFill="1" applyBorder="1" applyAlignment="1">
      <alignment horizontal="left"/>
      <protection/>
    </xf>
    <xf numFmtId="49" fontId="8" fillId="2" borderId="0" xfId="19" applyNumberFormat="1" applyFont="1" applyFill="1" applyBorder="1" applyAlignment="1">
      <alignment horizontal="centerContinuous" wrapText="1"/>
      <protection/>
    </xf>
    <xf numFmtId="0" fontId="8" fillId="0" borderId="0" xfId="19" applyFont="1" applyFill="1" applyBorder="1" applyAlignment="1">
      <alignment horizontal="centerContinuous" wrapText="1"/>
      <protection/>
    </xf>
    <xf numFmtId="0" fontId="8" fillId="0" borderId="0" xfId="18" applyFont="1">
      <alignment/>
      <protection/>
    </xf>
    <xf numFmtId="164" fontId="8" fillId="0" borderId="0" xfId="16" applyNumberFormat="1" applyFont="1" applyFill="1" applyBorder="1" applyAlignment="1">
      <alignment horizontal="centerContinuous" wrapText="1"/>
    </xf>
    <xf numFmtId="0" fontId="9" fillId="0" borderId="3" xfId="19" applyFont="1" applyFill="1" applyBorder="1">
      <alignment/>
      <protection/>
    </xf>
    <xf numFmtId="49" fontId="9" fillId="0" borderId="3" xfId="19" applyNumberFormat="1" applyFont="1" applyFill="1" applyBorder="1">
      <alignment/>
      <protection/>
    </xf>
    <xf numFmtId="49" fontId="10" fillId="0" borderId="4" xfId="19" applyNumberFormat="1" applyFont="1" applyFill="1" applyBorder="1">
      <alignment/>
      <protection/>
    </xf>
    <xf numFmtId="0" fontId="9" fillId="0" borderId="5" xfId="19" applyFont="1" applyFill="1" applyBorder="1" applyAlignment="1">
      <alignment horizontal="center"/>
      <protection/>
    </xf>
    <xf numFmtId="2" fontId="9" fillId="0" borderId="6" xfId="19" applyNumberFormat="1" applyFont="1" applyFill="1" applyBorder="1" applyAlignment="1">
      <alignment horizontal="center"/>
      <protection/>
    </xf>
    <xf numFmtId="0" fontId="9" fillId="0" borderId="7" xfId="19" applyFont="1" applyFill="1" applyBorder="1" applyAlignment="1">
      <alignment horizontal="center"/>
      <protection/>
    </xf>
    <xf numFmtId="49" fontId="9" fillId="0" borderId="7" xfId="19" applyNumberFormat="1" applyFont="1" applyFill="1" applyBorder="1" applyAlignment="1">
      <alignment horizontal="center"/>
      <protection/>
    </xf>
    <xf numFmtId="49" fontId="9" fillId="0" borderId="8" xfId="19" applyNumberFormat="1" applyFont="1" applyFill="1" applyBorder="1" applyAlignment="1">
      <alignment horizontal="center" wrapText="1"/>
      <protection/>
    </xf>
    <xf numFmtId="0" fontId="9" fillId="0" borderId="9" xfId="19" applyFont="1" applyFill="1" applyBorder="1" applyAlignment="1">
      <alignment horizontal="center"/>
      <protection/>
    </xf>
    <xf numFmtId="2" fontId="9" fillId="0" borderId="10" xfId="19" applyNumberFormat="1" applyFont="1" applyFill="1" applyBorder="1" applyAlignment="1">
      <alignment horizontal="center"/>
      <protection/>
    </xf>
    <xf numFmtId="2" fontId="9" fillId="0" borderId="11" xfId="19" applyNumberFormat="1" applyFont="1" applyFill="1" applyBorder="1" applyAlignment="1">
      <alignment horizontal="center" vertical="distributed"/>
      <protection/>
    </xf>
    <xf numFmtId="164" fontId="9" fillId="0" borderId="11" xfId="16" applyNumberFormat="1" applyFont="1" applyFill="1" applyBorder="1" applyAlignment="1">
      <alignment horizontal="center" vertical="distributed"/>
    </xf>
    <xf numFmtId="0" fontId="9" fillId="0" borderId="12" xfId="19" applyFont="1" applyFill="1" applyBorder="1">
      <alignment/>
      <protection/>
    </xf>
    <xf numFmtId="49" fontId="9" fillId="0" borderId="12" xfId="19" applyNumberFormat="1" applyFont="1" applyFill="1" applyBorder="1">
      <alignment/>
      <protection/>
    </xf>
    <xf numFmtId="49" fontId="10" fillId="0" borderId="13" xfId="19" applyNumberFormat="1" applyFont="1" applyFill="1" applyBorder="1">
      <alignment/>
      <protection/>
    </xf>
    <xf numFmtId="0" fontId="9" fillId="0" borderId="14" xfId="19" applyFont="1" applyFill="1" applyBorder="1" applyAlignment="1">
      <alignment horizontal="center"/>
      <protection/>
    </xf>
    <xf numFmtId="0" fontId="9" fillId="0" borderId="15" xfId="19" applyFont="1" applyFill="1" applyBorder="1" applyAlignment="1">
      <alignment horizontal="center"/>
      <protection/>
    </xf>
    <xf numFmtId="2" fontId="9" fillId="0" borderId="16" xfId="19" applyNumberFormat="1" applyFont="1" applyFill="1" applyBorder="1" applyAlignment="1">
      <alignment horizontal="center" vertical="distributed"/>
      <protection/>
    </xf>
    <xf numFmtId="164" fontId="9" fillId="0" borderId="16" xfId="16" applyNumberFormat="1" applyFont="1" applyFill="1" applyBorder="1" applyAlignment="1">
      <alignment horizontal="center" vertical="distributed"/>
    </xf>
    <xf numFmtId="0" fontId="10" fillId="2" borderId="17" xfId="19" applyFont="1" applyFill="1" applyBorder="1" applyAlignment="1">
      <alignment horizontal="center"/>
      <protection/>
    </xf>
    <xf numFmtId="49" fontId="10" fillId="2" borderId="17" xfId="19" applyNumberFormat="1" applyFont="1" applyFill="1" applyBorder="1">
      <alignment/>
      <protection/>
    </xf>
    <xf numFmtId="49" fontId="10" fillId="0" borderId="1" xfId="19" applyNumberFormat="1" applyFont="1" applyFill="1" applyBorder="1" applyAlignment="1">
      <alignment vertical="center" wrapText="1"/>
      <protection/>
    </xf>
    <xf numFmtId="0" fontId="10" fillId="0" borderId="18" xfId="19" applyFont="1" applyFill="1" applyBorder="1" applyAlignment="1">
      <alignment horizontal="center" wrapText="1"/>
      <protection/>
    </xf>
    <xf numFmtId="2" fontId="10" fillId="0" borderId="17" xfId="19" applyNumberFormat="1" applyFont="1" applyFill="1" applyBorder="1">
      <alignment/>
      <protection/>
    </xf>
    <xf numFmtId="2" fontId="10" fillId="0" borderId="10" xfId="19" applyNumberFormat="1" applyFont="1" applyFill="1" applyBorder="1">
      <alignment/>
      <protection/>
    </xf>
    <xf numFmtId="4" fontId="10" fillId="0" borderId="2" xfId="16" applyNumberFormat="1" applyFont="1" applyFill="1" applyBorder="1" applyAlignment="1">
      <alignment/>
    </xf>
    <xf numFmtId="49" fontId="10" fillId="0" borderId="1" xfId="19" applyNumberFormat="1" applyFont="1" applyFill="1" applyBorder="1" applyAlignment="1">
      <alignment wrapText="1"/>
      <protection/>
    </xf>
    <xf numFmtId="4" fontId="10" fillId="0" borderId="19" xfId="16" applyNumberFormat="1" applyFont="1" applyFill="1" applyBorder="1" applyAlignment="1">
      <alignment/>
    </xf>
    <xf numFmtId="0" fontId="10" fillId="2" borderId="1" xfId="19" applyFont="1" applyFill="1" applyBorder="1">
      <alignment/>
      <protection/>
    </xf>
    <xf numFmtId="49" fontId="10" fillId="2" borderId="1" xfId="19" applyNumberFormat="1" applyFont="1" applyFill="1" applyBorder="1">
      <alignment/>
      <protection/>
    </xf>
    <xf numFmtId="49" fontId="9" fillId="0" borderId="1" xfId="19" applyNumberFormat="1" applyFont="1" applyFill="1" applyBorder="1" applyAlignment="1">
      <alignment wrapText="1"/>
      <protection/>
    </xf>
    <xf numFmtId="0" fontId="10" fillId="0" borderId="1" xfId="19" applyFont="1" applyFill="1" applyBorder="1" applyAlignment="1">
      <alignment horizontal="center"/>
      <protection/>
    </xf>
    <xf numFmtId="2" fontId="10" fillId="0" borderId="1" xfId="19" applyNumberFormat="1" applyFont="1" applyFill="1" applyBorder="1">
      <alignment/>
      <protection/>
    </xf>
    <xf numFmtId="4" fontId="9" fillId="0" borderId="20" xfId="16" applyNumberFormat="1" applyFont="1" applyFill="1" applyBorder="1" applyAlignment="1">
      <alignment/>
    </xf>
    <xf numFmtId="0" fontId="10" fillId="0" borderId="0" xfId="19" applyFont="1" applyFill="1" applyBorder="1">
      <alignment/>
      <protection/>
    </xf>
    <xf numFmtId="49" fontId="10" fillId="0" borderId="0" xfId="19" applyNumberFormat="1" applyFont="1" applyFill="1" applyBorder="1">
      <alignment/>
      <protection/>
    </xf>
    <xf numFmtId="49" fontId="10" fillId="0" borderId="0" xfId="19" applyNumberFormat="1" applyFont="1" applyFill="1" applyBorder="1" applyAlignment="1">
      <alignment wrapText="1"/>
      <protection/>
    </xf>
    <xf numFmtId="0" fontId="10" fillId="0" borderId="0" xfId="19" applyFont="1" applyFill="1" applyBorder="1" applyAlignment="1">
      <alignment horizontal="center" wrapText="1"/>
      <protection/>
    </xf>
    <xf numFmtId="2" fontId="10" fillId="0" borderId="0" xfId="19" applyNumberFormat="1" applyFont="1" applyFill="1" applyBorder="1">
      <alignment/>
      <protection/>
    </xf>
    <xf numFmtId="164" fontId="10" fillId="0" borderId="0" xfId="16" applyNumberFormat="1" applyFont="1" applyFill="1" applyBorder="1" applyAlignment="1">
      <alignment/>
    </xf>
    <xf numFmtId="49" fontId="10" fillId="2" borderId="21" xfId="19" applyNumberFormat="1" applyFont="1" applyFill="1" applyBorder="1">
      <alignment/>
      <protection/>
    </xf>
    <xf numFmtId="49" fontId="9" fillId="2" borderId="0" xfId="19" applyNumberFormat="1" applyFont="1" applyFill="1" applyBorder="1" applyAlignment="1">
      <alignment horizontal="left"/>
      <protection/>
    </xf>
    <xf numFmtId="0" fontId="10" fillId="2" borderId="22" xfId="19" applyFont="1" applyFill="1" applyBorder="1" applyAlignment="1">
      <alignment horizontal="centerContinuous"/>
      <protection/>
    </xf>
    <xf numFmtId="2" fontId="10" fillId="2" borderId="22" xfId="19" applyNumberFormat="1" applyFont="1" applyFill="1" applyBorder="1" applyAlignment="1">
      <alignment horizontal="centerContinuous"/>
      <protection/>
    </xf>
    <xf numFmtId="2" fontId="10" fillId="2" borderId="0" xfId="19" applyNumberFormat="1" applyFont="1" applyFill="1" applyBorder="1" applyAlignment="1">
      <alignment horizontal="centerContinuous"/>
      <protection/>
    </xf>
    <xf numFmtId="164" fontId="10" fillId="2" borderId="0" xfId="16" applyNumberFormat="1" applyFont="1" applyFill="1" applyBorder="1" applyAlignment="1">
      <alignment horizontal="centerContinuous"/>
    </xf>
    <xf numFmtId="0" fontId="10" fillId="2" borderId="1" xfId="19" applyFont="1" applyFill="1" applyBorder="1" applyAlignment="1">
      <alignment horizontal="center"/>
      <protection/>
    </xf>
    <xf numFmtId="49" fontId="10" fillId="2" borderId="1" xfId="19" applyNumberFormat="1" applyFont="1" applyFill="1" applyBorder="1" applyAlignment="1">
      <alignment horizontal="right"/>
      <protection/>
    </xf>
    <xf numFmtId="2" fontId="10" fillId="0" borderId="2" xfId="19" applyNumberFormat="1" applyFont="1" applyFill="1" applyBorder="1">
      <alignment/>
      <protection/>
    </xf>
    <xf numFmtId="0" fontId="10" fillId="2" borderId="1" xfId="19" applyFont="1" applyFill="1" applyBorder="1" applyAlignment="1">
      <alignment horizontal="center" vertical="center"/>
      <protection/>
    </xf>
    <xf numFmtId="49" fontId="10" fillId="2" borderId="1" xfId="19" applyNumberFormat="1" applyFont="1" applyFill="1" applyBorder="1" applyAlignment="1">
      <alignment horizontal="right" vertical="center"/>
      <protection/>
    </xf>
    <xf numFmtId="0" fontId="10" fillId="0" borderId="18" xfId="19" applyFont="1" applyFill="1" applyBorder="1" applyAlignment="1">
      <alignment horizontal="center" vertical="center" wrapText="1"/>
      <protection/>
    </xf>
    <xf numFmtId="2" fontId="10" fillId="0" borderId="17" xfId="19" applyNumberFormat="1" applyFont="1" applyFill="1" applyBorder="1" applyAlignment="1">
      <alignment vertical="center"/>
      <protection/>
    </xf>
    <xf numFmtId="1" fontId="10" fillId="0" borderId="10" xfId="19" applyNumberFormat="1" applyFont="1" applyFill="1" applyBorder="1" applyAlignment="1">
      <alignment vertical="center"/>
      <protection/>
    </xf>
    <xf numFmtId="2" fontId="10" fillId="0" borderId="2" xfId="19" applyNumberFormat="1" applyFont="1" applyFill="1" applyBorder="1" applyAlignment="1">
      <alignment vertical="center"/>
      <protection/>
    </xf>
    <xf numFmtId="2" fontId="10" fillId="0" borderId="10" xfId="19" applyNumberFormat="1" applyFont="1" applyFill="1" applyBorder="1" applyAlignment="1">
      <alignment vertical="center"/>
      <protection/>
    </xf>
    <xf numFmtId="2" fontId="10" fillId="0" borderId="23" xfId="19" applyNumberFormat="1" applyFont="1" applyFill="1" applyBorder="1">
      <alignment/>
      <protection/>
    </xf>
    <xf numFmtId="0" fontId="9" fillId="2" borderId="1" xfId="18" applyFont="1" applyFill="1" applyBorder="1">
      <alignment/>
      <protection/>
    </xf>
    <xf numFmtId="49" fontId="9" fillId="2" borderId="1" xfId="19" applyNumberFormat="1" applyFont="1" applyFill="1" applyBorder="1" applyAlignment="1">
      <alignment horizontal="right"/>
      <protection/>
    </xf>
    <xf numFmtId="49" fontId="9" fillId="2" borderId="1" xfId="19" applyNumberFormat="1" applyFont="1" applyFill="1" applyBorder="1" applyAlignment="1">
      <alignment wrapText="1"/>
      <protection/>
    </xf>
    <xf numFmtId="0" fontId="9" fillId="2" borderId="1" xfId="19" applyFont="1" applyFill="1" applyBorder="1" applyAlignment="1">
      <alignment horizontal="center"/>
      <protection/>
    </xf>
    <xf numFmtId="164" fontId="11" fillId="0" borderId="1" xfId="16" applyNumberFormat="1" applyFont="1" applyBorder="1" applyAlignment="1">
      <alignment/>
    </xf>
    <xf numFmtId="2" fontId="9" fillId="2" borderId="17" xfId="19" applyNumberFormat="1" applyFont="1" applyFill="1" applyBorder="1">
      <alignment/>
      <protection/>
    </xf>
    <xf numFmtId="4" fontId="9" fillId="2" borderId="20" xfId="16" applyNumberFormat="1" applyFont="1" applyFill="1" applyBorder="1" applyAlignment="1">
      <alignment/>
    </xf>
    <xf numFmtId="0" fontId="9" fillId="2" borderId="0" xfId="18" applyFont="1" applyFill="1" applyBorder="1">
      <alignment/>
      <protection/>
    </xf>
    <xf numFmtId="49" fontId="9" fillId="2" borderId="0" xfId="19" applyNumberFormat="1" applyFont="1" applyFill="1" applyBorder="1">
      <alignment/>
      <protection/>
    </xf>
    <xf numFmtId="49" fontId="9" fillId="2" borderId="0" xfId="19" applyNumberFormat="1" applyFont="1" applyFill="1" applyBorder="1" applyAlignment="1">
      <alignment wrapText="1"/>
      <protection/>
    </xf>
    <xf numFmtId="0" fontId="9" fillId="2" borderId="0" xfId="19" applyFont="1" applyFill="1" applyBorder="1" applyAlignment="1">
      <alignment horizontal="center"/>
      <protection/>
    </xf>
    <xf numFmtId="164" fontId="11" fillId="0" borderId="0" xfId="16" applyNumberFormat="1" applyFont="1" applyBorder="1" applyAlignment="1">
      <alignment/>
    </xf>
    <xf numFmtId="2" fontId="9" fillId="2" borderId="0" xfId="19" applyNumberFormat="1" applyFont="1" applyFill="1" applyBorder="1">
      <alignment/>
      <protection/>
    </xf>
    <xf numFmtId="164" fontId="9" fillId="2" borderId="0" xfId="16" applyNumberFormat="1" applyFont="1" applyFill="1" applyBorder="1" applyAlignment="1">
      <alignment/>
    </xf>
    <xf numFmtId="49" fontId="10" fillId="2" borderId="21" xfId="19" applyNumberFormat="1" applyFont="1" applyFill="1" applyBorder="1" applyAlignment="1">
      <alignment horizontal="right"/>
      <protection/>
    </xf>
    <xf numFmtId="0" fontId="10" fillId="2" borderId="0" xfId="19" applyFont="1" applyFill="1" applyBorder="1" applyAlignment="1">
      <alignment horizontal="centerContinuous"/>
      <protection/>
    </xf>
    <xf numFmtId="49" fontId="9" fillId="0" borderId="3" xfId="19" applyNumberFormat="1" applyFont="1" applyFill="1" applyBorder="1" applyAlignment="1">
      <alignment horizontal="right"/>
      <protection/>
    </xf>
    <xf numFmtId="49" fontId="9" fillId="0" borderId="7" xfId="19" applyNumberFormat="1" applyFont="1" applyFill="1" applyBorder="1" applyAlignment="1">
      <alignment horizontal="right"/>
      <protection/>
    </xf>
    <xf numFmtId="49" fontId="9" fillId="0" borderId="12" xfId="19" applyNumberFormat="1" applyFont="1" applyFill="1" applyBorder="1" applyAlignment="1">
      <alignment horizontal="right"/>
      <protection/>
    </xf>
    <xf numFmtId="49" fontId="10" fillId="0" borderId="10" xfId="19" applyNumberFormat="1" applyFont="1" applyFill="1" applyBorder="1" applyAlignment="1">
      <alignment horizontal="right"/>
      <protection/>
    </xf>
    <xf numFmtId="0" fontId="10" fillId="0" borderId="24" xfId="19" applyFont="1" applyFill="1" applyBorder="1" applyAlignment="1">
      <alignment horizontal="center" wrapText="1"/>
      <protection/>
    </xf>
    <xf numFmtId="164" fontId="10" fillId="0" borderId="24" xfId="16" applyNumberFormat="1" applyFont="1" applyFill="1" applyBorder="1" applyAlignment="1">
      <alignment/>
    </xf>
    <xf numFmtId="0" fontId="10" fillId="0" borderId="2" xfId="19" applyFont="1" applyFill="1" applyBorder="1" applyAlignment="1">
      <alignment horizontal="center" wrapText="1"/>
      <protection/>
    </xf>
    <xf numFmtId="164" fontId="10" fillId="0" borderId="2" xfId="16" applyNumberFormat="1" applyFont="1" applyFill="1" applyBorder="1" applyAlignment="1">
      <alignment/>
    </xf>
    <xf numFmtId="49" fontId="9" fillId="2" borderId="1" xfId="19" applyNumberFormat="1" applyFont="1" applyFill="1" applyBorder="1">
      <alignment/>
      <protection/>
    </xf>
    <xf numFmtId="0" fontId="10" fillId="2" borderId="0" xfId="19" applyFont="1" applyFill="1" applyBorder="1" applyAlignment="1">
      <alignment horizontal="center"/>
      <protection/>
    </xf>
    <xf numFmtId="49" fontId="10" fillId="2" borderId="0" xfId="19" applyNumberFormat="1" applyFont="1" applyFill="1" applyBorder="1">
      <alignment/>
      <protection/>
    </xf>
    <xf numFmtId="49" fontId="10" fillId="0" borderId="0" xfId="19" applyNumberFormat="1" applyFont="1" applyFill="1" applyBorder="1" applyAlignment="1">
      <alignment horizontal="left" wrapText="1" indent="1"/>
      <protection/>
    </xf>
    <xf numFmtId="0" fontId="10" fillId="0" borderId="0" xfId="19" applyFont="1" applyFill="1" applyBorder="1" applyAlignment="1">
      <alignment wrapText="1"/>
      <protection/>
    </xf>
    <xf numFmtId="164" fontId="10" fillId="0" borderId="0" xfId="16" applyNumberFormat="1" applyFont="1" applyFill="1" applyBorder="1" applyAlignment="1">
      <alignment wrapText="1"/>
    </xf>
    <xf numFmtId="49" fontId="5" fillId="0" borderId="0" xfId="19" applyNumberFormat="1" applyFont="1" applyFill="1" applyBorder="1" applyAlignment="1">
      <alignment horizontal="left"/>
      <protection/>
    </xf>
    <xf numFmtId="49" fontId="5" fillId="2" borderId="0" xfId="19" applyNumberFormat="1" applyFont="1" applyFill="1" applyBorder="1">
      <alignment/>
      <protection/>
    </xf>
    <xf numFmtId="0" fontId="12" fillId="0" borderId="0" xfId="0" applyFont="1" applyAlignment="1">
      <alignment/>
    </xf>
    <xf numFmtId="0" fontId="5" fillId="0" borderId="0" xfId="19" applyFont="1" applyFill="1" applyAlignment="1">
      <alignment horizontal="centerContinuous"/>
      <protection/>
    </xf>
    <xf numFmtId="164" fontId="5" fillId="0" borderId="0" xfId="16" applyNumberFormat="1" applyFont="1" applyAlignment="1">
      <alignment/>
    </xf>
    <xf numFmtId="2" fontId="5" fillId="0" borderId="0" xfId="19" applyNumberFormat="1" applyFont="1" applyFill="1" applyAlignment="1">
      <alignment horizontal="centerContinuous"/>
      <protection/>
    </xf>
    <xf numFmtId="164" fontId="5" fillId="0" borderId="0" xfId="16" applyNumberFormat="1" applyFont="1" applyFill="1" applyAlignment="1">
      <alignment horizontal="centerContinuous"/>
    </xf>
    <xf numFmtId="49" fontId="10" fillId="2" borderId="17" xfId="19" applyNumberFormat="1" applyFont="1" applyFill="1" applyBorder="1" applyAlignment="1">
      <alignment horizontal="right"/>
      <protection/>
    </xf>
    <xf numFmtId="0" fontId="10" fillId="2" borderId="25" xfId="19" applyFont="1" applyFill="1" applyBorder="1">
      <alignment/>
      <protection/>
    </xf>
    <xf numFmtId="49" fontId="10" fillId="2" borderId="26" xfId="19" applyNumberFormat="1" applyFont="1" applyFill="1" applyBorder="1">
      <alignment/>
      <protection/>
    </xf>
    <xf numFmtId="49" fontId="9" fillId="0" borderId="26" xfId="19" applyNumberFormat="1" applyFont="1" applyFill="1" applyBorder="1" applyAlignment="1">
      <alignment wrapText="1"/>
      <protection/>
    </xf>
    <xf numFmtId="0" fontId="10" fillId="0" borderId="26" xfId="19" applyFont="1" applyFill="1" applyBorder="1" applyAlignment="1">
      <alignment horizontal="center"/>
      <protection/>
    </xf>
    <xf numFmtId="164" fontId="7" fillId="0" borderId="26" xfId="16" applyNumberFormat="1" applyFont="1" applyFill="1" applyBorder="1" applyAlignment="1">
      <alignment/>
    </xf>
    <xf numFmtId="2" fontId="10" fillId="0" borderId="27" xfId="19" applyNumberFormat="1" applyFont="1" applyFill="1" applyBorder="1">
      <alignment/>
      <protection/>
    </xf>
    <xf numFmtId="2" fontId="9" fillId="0" borderId="20" xfId="19" applyNumberFormat="1" applyFont="1" applyFill="1" applyBorder="1">
      <alignment/>
      <protection/>
    </xf>
    <xf numFmtId="0" fontId="10" fillId="2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2" fontId="10" fillId="0" borderId="21" xfId="19" applyNumberFormat="1" applyFont="1" applyFill="1" applyBorder="1" applyAlignment="1">
      <alignment horizontal="centerContinuous"/>
      <protection/>
    </xf>
    <xf numFmtId="49" fontId="10" fillId="0" borderId="1" xfId="19" applyNumberFormat="1" applyFont="1" applyFill="1" applyBorder="1" applyAlignment="1">
      <alignment horizontal="left" vertical="center" wrapText="1"/>
      <protection/>
    </xf>
    <xf numFmtId="4" fontId="10" fillId="0" borderId="1" xfId="16" applyNumberFormat="1" applyFont="1" applyFill="1" applyBorder="1" applyAlignment="1">
      <alignment/>
    </xf>
    <xf numFmtId="2" fontId="10" fillId="0" borderId="2" xfId="16" applyNumberFormat="1" applyFont="1" applyFill="1" applyBorder="1" applyAlignment="1">
      <alignment/>
    </xf>
    <xf numFmtId="2" fontId="10" fillId="0" borderId="1" xfId="19" applyNumberFormat="1" applyFont="1" applyFill="1" applyBorder="1" applyAlignment="1">
      <alignment wrapText="1"/>
      <protection/>
    </xf>
    <xf numFmtId="2" fontId="10" fillId="0" borderId="0" xfId="19" applyNumberFormat="1" applyFont="1" applyFill="1" applyBorder="1" applyAlignment="1">
      <alignment wrapText="1"/>
      <protection/>
    </xf>
    <xf numFmtId="4" fontId="10" fillId="0" borderId="0" xfId="16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9" fillId="2" borderId="0" xfId="0" applyNumberFormat="1" applyFont="1" applyFill="1" applyBorder="1" applyAlignment="1">
      <alignment/>
    </xf>
    <xf numFmtId="0" fontId="9" fillId="0" borderId="0" xfId="18" applyFont="1" applyBorder="1">
      <alignment/>
      <protection/>
    </xf>
    <xf numFmtId="0" fontId="9" fillId="0" borderId="0" xfId="0" applyFont="1" applyFill="1" applyBorder="1" applyAlignment="1">
      <alignment horizontal="center" wrapText="1"/>
    </xf>
    <xf numFmtId="2" fontId="9" fillId="0" borderId="0" xfId="19" applyNumberFormat="1" applyFont="1" applyFill="1" applyBorder="1">
      <alignment/>
      <protection/>
    </xf>
    <xf numFmtId="2" fontId="9" fillId="0" borderId="0" xfId="19" applyNumberFormat="1" applyFont="1" applyBorder="1">
      <alignment/>
      <protection/>
    </xf>
    <xf numFmtId="164" fontId="11" fillId="0" borderId="0" xfId="16" applyNumberFormat="1" applyFont="1" applyFill="1" applyBorder="1" applyAlignment="1">
      <alignment/>
    </xf>
    <xf numFmtId="164" fontId="11" fillId="0" borderId="20" xfId="16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14" fillId="0" borderId="1" xfId="0" applyFont="1" applyBorder="1" applyAlignment="1">
      <alignment wrapText="1"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wrapText="1"/>
    </xf>
    <xf numFmtId="2" fontId="0" fillId="0" borderId="28" xfId="0" applyNumberFormat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0" fontId="0" fillId="0" borderId="28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2" fontId="4" fillId="0" borderId="26" xfId="0" applyNumberFormat="1" applyFont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2" fontId="4" fillId="0" borderId="31" xfId="0" applyNumberFormat="1" applyFont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2" fontId="0" fillId="0" borderId="26" xfId="0" applyNumberFormat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2" fontId="0" fillId="0" borderId="28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4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4" fillId="0" borderId="32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0" fontId="0" fillId="0" borderId="19" xfId="0" applyFont="1" applyBorder="1" applyAlignment="1">
      <alignment wrapText="1"/>
    </xf>
    <xf numFmtId="2" fontId="0" fillId="0" borderId="19" xfId="0" applyNumberForma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Font="1" applyBorder="1" applyAlignment="1">
      <alignment wrapText="1"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2" fontId="0" fillId="0" borderId="26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2" fontId="4" fillId="0" borderId="32" xfId="0" applyNumberFormat="1" applyFont="1" applyBorder="1" applyAlignment="1">
      <alignment horizontal="right"/>
    </xf>
    <xf numFmtId="0" fontId="3" fillId="0" borderId="3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4" fillId="0" borderId="19" xfId="0" applyFont="1" applyBorder="1" applyAlignment="1">
      <alignment wrapText="1"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right"/>
    </xf>
    <xf numFmtId="0" fontId="4" fillId="0" borderId="25" xfId="0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2" fontId="4" fillId="0" borderId="2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0" fontId="0" fillId="0" borderId="26" xfId="0" applyBorder="1" applyAlignment="1">
      <alignment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5" fillId="2" borderId="30" xfId="19" applyFont="1" applyFill="1" applyBorder="1" applyAlignment="1">
      <alignment horizontal="left" vertical="center" wrapText="1"/>
      <protection/>
    </xf>
    <xf numFmtId="0" fontId="13" fillId="0" borderId="31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2" fontId="9" fillId="0" borderId="11" xfId="19" applyNumberFormat="1" applyFont="1" applyFill="1" applyBorder="1" applyAlignment="1">
      <alignment horizontal="center" vertical="distributed"/>
      <protection/>
    </xf>
    <xf numFmtId="2" fontId="9" fillId="0" borderId="16" xfId="19" applyNumberFormat="1" applyFont="1" applyFill="1" applyBorder="1" applyAlignment="1">
      <alignment horizontal="center" vertical="distributed"/>
      <protection/>
    </xf>
    <xf numFmtId="164" fontId="9" fillId="0" borderId="11" xfId="16" applyNumberFormat="1" applyFont="1" applyFill="1" applyBorder="1" applyAlignment="1">
      <alignment horizontal="center" vertical="distributed"/>
    </xf>
    <xf numFmtId="164" fontId="9" fillId="0" borderId="16" xfId="16" applyNumberFormat="1" applyFont="1" applyFill="1" applyBorder="1" applyAlignment="1">
      <alignment horizontal="center" vertical="distributed"/>
    </xf>
    <xf numFmtId="2" fontId="9" fillId="0" borderId="30" xfId="19" applyNumberFormat="1" applyFont="1" applyFill="1" applyBorder="1" applyAlignment="1">
      <alignment horizontal="center"/>
      <protection/>
    </xf>
    <xf numFmtId="2" fontId="9" fillId="0" borderId="34" xfId="19" applyNumberFormat="1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/>
      <protection/>
    </xf>
    <xf numFmtId="2" fontId="0" fillId="0" borderId="1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вып ТР  по адресам" xfId="18"/>
    <cellStyle name="Обычный_Муниципальный заказ 2003 год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9">
      <selection activeCell="A1" sqref="A1:G23"/>
    </sheetView>
  </sheetViews>
  <sheetFormatPr defaultColWidth="9.00390625" defaultRowHeight="12.75"/>
  <cols>
    <col min="1" max="1" width="33.125" style="0" customWidth="1"/>
    <col min="2" max="2" width="13.625" style="0" customWidth="1"/>
    <col min="3" max="3" width="12.375" style="0" customWidth="1"/>
    <col min="4" max="4" width="11.25390625" style="0" customWidth="1"/>
    <col min="5" max="5" width="11.625" style="0" customWidth="1"/>
    <col min="6" max="6" width="14.125" style="0" customWidth="1"/>
    <col min="7" max="7" width="14.875" style="0" customWidth="1"/>
  </cols>
  <sheetData>
    <row r="1" spans="1:7" ht="13.5">
      <c r="A1" s="282" t="s">
        <v>20</v>
      </c>
      <c r="B1" s="283"/>
      <c r="C1" s="283"/>
      <c r="D1" s="283"/>
      <c r="E1" s="283"/>
      <c r="F1" s="283"/>
      <c r="G1" s="283"/>
    </row>
    <row r="2" spans="1:7" ht="12.75">
      <c r="A2" s="1"/>
      <c r="C2" s="2"/>
      <c r="D2" s="2"/>
      <c r="E2" s="2"/>
      <c r="F2" s="2"/>
      <c r="G2" s="2"/>
    </row>
    <row r="3" spans="1:7" ht="12.75">
      <c r="A3" s="3" t="s">
        <v>22</v>
      </c>
      <c r="B3" s="4"/>
      <c r="C3" s="5"/>
      <c r="D3" s="5"/>
      <c r="E3" s="5"/>
      <c r="F3" s="5"/>
      <c r="G3" s="5"/>
    </row>
    <row r="4" spans="1:7" ht="12.75">
      <c r="A4" s="6"/>
      <c r="B4" s="7"/>
      <c r="C4" s="8"/>
      <c r="D4" s="8"/>
      <c r="E4" s="8"/>
      <c r="F4" s="8"/>
      <c r="G4" s="8"/>
    </row>
    <row r="5" spans="1:7" ht="15.75" customHeight="1">
      <c r="A5" s="6" t="s">
        <v>1</v>
      </c>
      <c r="B5" s="9" t="s">
        <v>2</v>
      </c>
      <c r="C5" s="8"/>
      <c r="D5" s="8"/>
      <c r="E5" s="8"/>
      <c r="F5" s="8"/>
      <c r="G5" s="8">
        <v>14668.2</v>
      </c>
    </row>
    <row r="6" spans="1:7" ht="81" customHeight="1">
      <c r="A6" s="10" t="s">
        <v>23</v>
      </c>
      <c r="B6" s="9" t="s">
        <v>3</v>
      </c>
      <c r="C6" s="11"/>
      <c r="D6" s="11"/>
      <c r="E6" s="11"/>
      <c r="F6" s="11"/>
      <c r="G6" s="11">
        <v>20.52</v>
      </c>
    </row>
    <row r="7" spans="1:7" ht="25.5" customHeight="1">
      <c r="A7" s="12" t="s">
        <v>18</v>
      </c>
      <c r="B7" s="9" t="s">
        <v>0</v>
      </c>
      <c r="C7" s="7"/>
      <c r="D7" s="7"/>
      <c r="E7" s="7"/>
      <c r="F7" s="7"/>
      <c r="G7" s="8">
        <v>535373.8380000005</v>
      </c>
    </row>
    <row r="8" spans="1:7" ht="28.5" customHeight="1">
      <c r="A8" s="6" t="s">
        <v>4</v>
      </c>
      <c r="B8" s="9" t="s">
        <v>0</v>
      </c>
      <c r="C8" s="8"/>
      <c r="D8" s="8"/>
      <c r="E8" s="8"/>
      <c r="F8" s="8"/>
      <c r="G8" s="8">
        <v>3611897.5680000004</v>
      </c>
    </row>
    <row r="9" spans="1:7" ht="24.75" customHeight="1">
      <c r="A9" s="6" t="s">
        <v>19</v>
      </c>
      <c r="B9" s="9"/>
      <c r="C9" s="12"/>
      <c r="D9" s="8"/>
      <c r="E9" s="8"/>
      <c r="F9" s="8"/>
      <c r="G9" s="8">
        <v>29800</v>
      </c>
    </row>
    <row r="10" spans="1:7" ht="26.25" customHeight="1">
      <c r="A10" s="6" t="s">
        <v>5</v>
      </c>
      <c r="B10" s="9" t="s">
        <v>0</v>
      </c>
      <c r="C10" s="8"/>
      <c r="D10" s="8"/>
      <c r="E10" s="8"/>
      <c r="F10" s="8"/>
      <c r="G10" s="8">
        <v>3535135.43</v>
      </c>
    </row>
    <row r="11" spans="1:7" ht="12.75" customHeight="1">
      <c r="A11" s="6" t="s">
        <v>6</v>
      </c>
      <c r="B11" s="9"/>
      <c r="C11" s="8"/>
      <c r="D11" s="8"/>
      <c r="E11" s="8"/>
      <c r="F11" s="8"/>
      <c r="G11" s="8"/>
    </row>
    <row r="12" spans="1:7" ht="91.5" customHeight="1">
      <c r="A12" s="9"/>
      <c r="B12" s="9"/>
      <c r="C12" s="13" t="s">
        <v>9</v>
      </c>
      <c r="D12" s="13" t="s">
        <v>25</v>
      </c>
      <c r="E12" s="13" t="s">
        <v>26</v>
      </c>
      <c r="F12" s="13" t="s">
        <v>15</v>
      </c>
      <c r="G12" s="13" t="s">
        <v>16</v>
      </c>
    </row>
    <row r="13" spans="1:7" ht="14.25" customHeight="1">
      <c r="A13" s="6" t="s">
        <v>7</v>
      </c>
      <c r="B13" s="9" t="s">
        <v>0</v>
      </c>
      <c r="C13" s="8">
        <v>2.18</v>
      </c>
      <c r="D13" s="8">
        <v>256153.48800000004</v>
      </c>
      <c r="E13" s="14">
        <v>293950.73</v>
      </c>
      <c r="F13" s="14">
        <v>-6295.811999999918</v>
      </c>
      <c r="G13" s="14">
        <v>-44093.05399999986</v>
      </c>
    </row>
    <row r="14" spans="1:7" ht="15.75" customHeight="1">
      <c r="A14" s="6" t="s">
        <v>8</v>
      </c>
      <c r="B14" s="9" t="s">
        <v>0</v>
      </c>
      <c r="C14" s="8">
        <v>1.6</v>
      </c>
      <c r="D14" s="8">
        <v>188002.56</v>
      </c>
      <c r="E14" s="15">
        <v>260603.13</v>
      </c>
      <c r="F14" s="14">
        <v>96389.5940000001</v>
      </c>
      <c r="G14" s="14">
        <v>23789.024000000092</v>
      </c>
    </row>
    <row r="15" spans="1:7" ht="25.5" customHeight="1">
      <c r="A15" s="6" t="s">
        <v>24</v>
      </c>
      <c r="B15" s="9" t="s">
        <v>0</v>
      </c>
      <c r="C15" s="11">
        <v>5.38</v>
      </c>
      <c r="D15" s="11">
        <v>632158.608</v>
      </c>
      <c r="E15" s="16">
        <v>929418.47</v>
      </c>
      <c r="F15" s="17">
        <v>401731.88600000006</v>
      </c>
      <c r="G15" s="14">
        <v>104472.02400000009</v>
      </c>
    </row>
    <row r="16" spans="1:7" ht="12.75">
      <c r="A16" s="6" t="s">
        <v>17</v>
      </c>
      <c r="B16" s="9" t="s">
        <v>0</v>
      </c>
      <c r="C16" s="11">
        <v>1.36</v>
      </c>
      <c r="D16" s="11">
        <v>159802.176</v>
      </c>
      <c r="E16" s="14">
        <v>289723.98</v>
      </c>
      <c r="F16" s="14">
        <v>15582.914000000106</v>
      </c>
      <c r="G16" s="14">
        <v>-114338.89</v>
      </c>
    </row>
    <row r="17" spans="1:7" ht="12.75">
      <c r="A17" s="6" t="s">
        <v>10</v>
      </c>
      <c r="B17" s="9" t="s">
        <v>0</v>
      </c>
      <c r="C17" s="11">
        <v>0.42</v>
      </c>
      <c r="D17" s="11">
        <v>49350.672</v>
      </c>
      <c r="E17" s="14">
        <v>105778.64</v>
      </c>
      <c r="F17" s="14">
        <v>-6036.222000000023</v>
      </c>
      <c r="G17" s="14">
        <v>-62464.19</v>
      </c>
    </row>
    <row r="18" spans="1:7" ht="12.75">
      <c r="A18" s="6" t="s">
        <v>11</v>
      </c>
      <c r="B18" s="9" t="s">
        <v>0</v>
      </c>
      <c r="C18" s="11">
        <v>2.66</v>
      </c>
      <c r="D18" s="11">
        <v>312554.25600000005</v>
      </c>
      <c r="E18" s="14">
        <v>414249.66</v>
      </c>
      <c r="F18" s="14">
        <v>49676.214000000095</v>
      </c>
      <c r="G18" s="14">
        <v>-52019.18999999983</v>
      </c>
    </row>
    <row r="19" spans="1:7" ht="25.5">
      <c r="A19" s="6" t="s">
        <v>12</v>
      </c>
      <c r="B19" s="9" t="s">
        <v>0</v>
      </c>
      <c r="C19" s="11">
        <v>0.27</v>
      </c>
      <c r="D19" s="11">
        <v>31725.432000000004</v>
      </c>
      <c r="E19" s="14">
        <v>69332.36</v>
      </c>
      <c r="F19" s="14">
        <v>-60374.73599999999</v>
      </c>
      <c r="G19" s="14">
        <v>-97981.66399999999</v>
      </c>
    </row>
    <row r="20" spans="1:7" ht="25.5">
      <c r="A20" s="6" t="s">
        <v>13</v>
      </c>
      <c r="B20" s="9" t="s">
        <v>0</v>
      </c>
      <c r="C20" s="11">
        <v>6.65</v>
      </c>
      <c r="D20" s="11">
        <v>1172078.46</v>
      </c>
      <c r="E20" s="8">
        <v>1172078.46</v>
      </c>
      <c r="F20" s="8">
        <v>0</v>
      </c>
      <c r="G20" s="14">
        <v>0</v>
      </c>
    </row>
    <row r="21" spans="1:7" ht="12.75">
      <c r="A21" s="3" t="s">
        <v>14</v>
      </c>
      <c r="B21" s="18" t="s">
        <v>0</v>
      </c>
      <c r="C21" s="5">
        <v>20.52</v>
      </c>
      <c r="D21" s="5">
        <v>2801825.6520000002</v>
      </c>
      <c r="E21" s="5">
        <v>3535135.43</v>
      </c>
      <c r="F21" s="5">
        <v>490673.8380000005</v>
      </c>
      <c r="G21" s="5">
        <v>-242635.9399999994</v>
      </c>
    </row>
    <row r="22" spans="1:7" ht="12.75">
      <c r="A22" s="6"/>
      <c r="B22" s="9"/>
      <c r="C22" s="8"/>
      <c r="D22" s="8"/>
      <c r="E22" s="8"/>
      <c r="F22" s="8"/>
      <c r="G22" s="8"/>
    </row>
    <row r="23" spans="1:7" ht="49.5" customHeight="1">
      <c r="A23" s="19" t="s">
        <v>21</v>
      </c>
      <c r="B23" s="20" t="s">
        <v>0</v>
      </c>
      <c r="C23" s="21"/>
      <c r="D23" s="21"/>
      <c r="E23" s="21"/>
      <c r="F23" s="21"/>
      <c r="G23" s="21">
        <v>641935.9760000012</v>
      </c>
    </row>
  </sheetData>
  <mergeCells count="1">
    <mergeCell ref="A1:G1"/>
  </mergeCells>
  <printOptions/>
  <pageMargins left="0.25" right="0.2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4" sqref="D4"/>
    </sheetView>
  </sheetViews>
  <sheetFormatPr defaultColWidth="9.00390625" defaultRowHeight="12.75"/>
  <cols>
    <col min="1" max="1" width="36.25390625" style="0" customWidth="1"/>
    <col min="2" max="2" width="34.875" style="0" customWidth="1"/>
    <col min="3" max="3" width="20.00390625" style="0" customWidth="1"/>
    <col min="4" max="4" width="17.75390625" style="0" customWidth="1"/>
    <col min="5" max="5" width="18.375" style="0" customWidth="1"/>
    <col min="6" max="6" width="16.75390625" style="0" customWidth="1"/>
  </cols>
  <sheetData>
    <row r="1" spans="1:5" ht="15.75">
      <c r="A1" s="23" t="s">
        <v>27</v>
      </c>
      <c r="B1" s="24"/>
      <c r="C1" s="23"/>
      <c r="D1" s="23"/>
      <c r="E1" s="23"/>
    </row>
    <row r="2" spans="1:5" ht="15.75">
      <c r="A2" s="23" t="s">
        <v>28</v>
      </c>
      <c r="B2" s="24"/>
      <c r="C2" s="23"/>
      <c r="D2" s="23"/>
      <c r="E2" s="23"/>
    </row>
    <row r="3" spans="1:5" ht="15.75">
      <c r="A3" s="23" t="s">
        <v>29</v>
      </c>
      <c r="B3" s="24"/>
      <c r="C3" s="23"/>
      <c r="D3" s="23"/>
      <c r="E3" s="23"/>
    </row>
    <row r="4" ht="12.75">
      <c r="B4" s="25"/>
    </row>
    <row r="5" ht="12.75">
      <c r="B5" s="25"/>
    </row>
    <row r="6" ht="12.75">
      <c r="B6" s="25"/>
    </row>
    <row r="7" spans="1:5" ht="12.75">
      <c r="A7" s="29"/>
      <c r="B7" s="30"/>
      <c r="C7" s="29"/>
      <c r="D7" s="31"/>
      <c r="E7" s="31"/>
    </row>
    <row r="8" spans="1:5" ht="12.75">
      <c r="A8" s="26" t="s">
        <v>45</v>
      </c>
      <c r="B8" s="27"/>
      <c r="C8" s="26"/>
      <c r="D8" s="26"/>
      <c r="E8" s="26"/>
    </row>
    <row r="9" ht="12.75">
      <c r="B9" s="25"/>
    </row>
    <row r="10" spans="1:5" ht="25.5">
      <c r="A10" s="9" t="s">
        <v>30</v>
      </c>
      <c r="B10" s="9" t="s">
        <v>31</v>
      </c>
      <c r="C10" s="9" t="s">
        <v>32</v>
      </c>
      <c r="D10" s="9" t="s">
        <v>33</v>
      </c>
      <c r="E10" s="9" t="s">
        <v>34</v>
      </c>
    </row>
    <row r="11" spans="1:5" ht="12.75">
      <c r="A11" s="6" t="s">
        <v>35</v>
      </c>
      <c r="B11" s="9" t="s">
        <v>36</v>
      </c>
      <c r="C11" s="6">
        <v>12</v>
      </c>
      <c r="D11" s="12">
        <v>300</v>
      </c>
      <c r="E11" s="12">
        <f>C11*D11</f>
        <v>3600</v>
      </c>
    </row>
    <row r="12" spans="1:5" ht="12.75">
      <c r="A12" s="7" t="s">
        <v>37</v>
      </c>
      <c r="B12" s="28" t="s">
        <v>38</v>
      </c>
      <c r="C12" s="7">
        <v>12</v>
      </c>
      <c r="D12" s="8">
        <v>300</v>
      </c>
      <c r="E12" s="12">
        <f>C12*D12</f>
        <v>3600</v>
      </c>
    </row>
    <row r="13" spans="1:5" ht="12.75">
      <c r="A13" s="7" t="s">
        <v>39</v>
      </c>
      <c r="B13" s="28" t="s">
        <v>40</v>
      </c>
      <c r="C13" s="7">
        <v>12</v>
      </c>
      <c r="D13" s="8">
        <v>300</v>
      </c>
      <c r="E13" s="8">
        <f>C13*D13</f>
        <v>3600</v>
      </c>
    </row>
    <row r="14" spans="1:5" ht="12.75">
      <c r="A14" s="7" t="s">
        <v>44</v>
      </c>
      <c r="B14" s="28" t="s">
        <v>46</v>
      </c>
      <c r="C14" s="7">
        <v>12</v>
      </c>
      <c r="D14" s="8">
        <v>1500</v>
      </c>
      <c r="E14" s="8">
        <f>C14*D14</f>
        <v>18000</v>
      </c>
    </row>
    <row r="15" spans="1:5" ht="12.75">
      <c r="A15" s="7" t="s">
        <v>41</v>
      </c>
      <c r="B15" s="28" t="s">
        <v>42</v>
      </c>
      <c r="C15" s="7">
        <v>2</v>
      </c>
      <c r="D15" s="8">
        <v>500</v>
      </c>
      <c r="E15" s="8">
        <f>C15*D15</f>
        <v>1000</v>
      </c>
    </row>
    <row r="16" spans="1:5" ht="12.75">
      <c r="A16" s="7"/>
      <c r="B16" s="28"/>
      <c r="C16" s="7"/>
      <c r="D16" s="8"/>
      <c r="E16" s="8"/>
    </row>
    <row r="17" spans="1:5" ht="12.75">
      <c r="A17" s="4" t="s">
        <v>43</v>
      </c>
      <c r="B17" s="20"/>
      <c r="C17" s="4"/>
      <c r="D17" s="5"/>
      <c r="E17" s="5">
        <f>SUM(E11:E16)</f>
        <v>29800</v>
      </c>
    </row>
    <row r="18" spans="1:5" ht="12.75">
      <c r="A18" s="7"/>
      <c r="B18" s="28"/>
      <c r="C18" s="7"/>
      <c r="D18" s="8"/>
      <c r="E18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89">
      <selection activeCell="A1" sqref="A1:H106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44.00390625" style="0" customWidth="1"/>
    <col min="4" max="4" width="11.75390625" style="0" customWidth="1"/>
    <col min="5" max="5" width="13.25390625" style="0" customWidth="1"/>
    <col min="6" max="6" width="11.875" style="0" customWidth="1"/>
    <col min="7" max="7" width="10.25390625" style="0" customWidth="1"/>
    <col min="8" max="8" width="14.125" style="0" customWidth="1"/>
    <col min="9" max="9" width="14.375" style="0" customWidth="1"/>
  </cols>
  <sheetData>
    <row r="1" spans="1:8" ht="18.75">
      <c r="A1" s="293" t="s">
        <v>47</v>
      </c>
      <c r="B1" s="293"/>
      <c r="C1" s="293"/>
      <c r="D1" s="293"/>
      <c r="E1" s="293"/>
      <c r="F1" s="293"/>
      <c r="G1" s="293"/>
      <c r="H1" s="293"/>
    </row>
    <row r="2" spans="1:8" ht="18.75">
      <c r="A2" s="294" t="s">
        <v>48</v>
      </c>
      <c r="B2" s="294"/>
      <c r="C2" s="294"/>
      <c r="D2" s="294"/>
      <c r="E2" s="294"/>
      <c r="F2" s="294"/>
      <c r="G2" s="294"/>
      <c r="H2" s="294"/>
    </row>
    <row r="3" spans="1:8" ht="18.75">
      <c r="A3" s="294" t="s">
        <v>49</v>
      </c>
      <c r="B3" s="294"/>
      <c r="C3" s="294"/>
      <c r="D3" s="294"/>
      <c r="E3" s="294"/>
      <c r="F3" s="294"/>
      <c r="G3" s="294"/>
      <c r="H3" s="294"/>
    </row>
    <row r="4" spans="1:8" ht="18.75">
      <c r="A4" s="294" t="s">
        <v>50</v>
      </c>
      <c r="B4" s="294"/>
      <c r="C4" s="294"/>
      <c r="D4" s="294"/>
      <c r="E4" s="294"/>
      <c r="F4" s="294"/>
      <c r="G4" s="294"/>
      <c r="H4" s="294"/>
    </row>
    <row r="5" spans="1:8" ht="15.75">
      <c r="A5" s="32"/>
      <c r="B5" s="33"/>
      <c r="C5" s="32"/>
      <c r="D5" s="32"/>
      <c r="E5" s="32"/>
      <c r="F5" s="32"/>
      <c r="G5" s="32"/>
      <c r="H5" s="34"/>
    </row>
    <row r="6" spans="1:8" ht="19.5" thickBot="1">
      <c r="A6" s="35" t="s">
        <v>51</v>
      </c>
      <c r="B6" s="36"/>
      <c r="C6" s="37"/>
      <c r="D6" s="37"/>
      <c r="E6" s="38"/>
      <c r="F6" s="38"/>
      <c r="G6" s="37"/>
      <c r="H6" s="39"/>
    </row>
    <row r="7" spans="1:8" ht="13.5" thickBot="1">
      <c r="A7" s="40" t="s">
        <v>52</v>
      </c>
      <c r="B7" s="41" t="s">
        <v>52</v>
      </c>
      <c r="C7" s="42"/>
      <c r="D7" s="43" t="s">
        <v>53</v>
      </c>
      <c r="E7" s="43" t="s">
        <v>54</v>
      </c>
      <c r="F7" s="44" t="s">
        <v>55</v>
      </c>
      <c r="G7" s="291" t="s">
        <v>56</v>
      </c>
      <c r="H7" s="292"/>
    </row>
    <row r="8" spans="1:8" ht="12.75">
      <c r="A8" s="45" t="s">
        <v>57</v>
      </c>
      <c r="B8" s="46" t="s">
        <v>58</v>
      </c>
      <c r="C8" s="47" t="s">
        <v>59</v>
      </c>
      <c r="D8" s="48"/>
      <c r="E8" s="48" t="s">
        <v>60</v>
      </c>
      <c r="F8" s="49" t="s">
        <v>61</v>
      </c>
      <c r="G8" s="50" t="s">
        <v>62</v>
      </c>
      <c r="H8" s="51" t="s">
        <v>63</v>
      </c>
    </row>
    <row r="9" spans="1:8" ht="13.5" thickBot="1">
      <c r="A9" s="52" t="s">
        <v>64</v>
      </c>
      <c r="B9" s="53"/>
      <c r="C9" s="54"/>
      <c r="D9" s="55" t="s">
        <v>65</v>
      </c>
      <c r="E9" s="55" t="s">
        <v>66</v>
      </c>
      <c r="F9" s="56"/>
      <c r="G9" s="57"/>
      <c r="H9" s="58"/>
    </row>
    <row r="10" spans="1:8" ht="51">
      <c r="A10" s="59" t="s">
        <v>67</v>
      </c>
      <c r="B10" s="134" t="s">
        <v>120</v>
      </c>
      <c r="C10" s="61" t="s">
        <v>68</v>
      </c>
      <c r="D10" s="62" t="s">
        <v>69</v>
      </c>
      <c r="E10" s="63">
        <v>0</v>
      </c>
      <c r="F10" s="63">
        <v>1582.4</v>
      </c>
      <c r="G10" s="64">
        <v>4.62</v>
      </c>
      <c r="H10" s="65">
        <f>F10*G10</f>
        <v>7310.688000000001</v>
      </c>
    </row>
    <row r="11" spans="1:8" ht="25.5">
      <c r="A11" s="59" t="s">
        <v>70</v>
      </c>
      <c r="B11" s="134" t="s">
        <v>122</v>
      </c>
      <c r="C11" s="66" t="s">
        <v>71</v>
      </c>
      <c r="D11" s="62" t="s">
        <v>72</v>
      </c>
      <c r="E11" s="63">
        <v>0</v>
      </c>
      <c r="F11" s="63">
        <v>1265.91</v>
      </c>
      <c r="G11" s="64">
        <v>4.62</v>
      </c>
      <c r="H11" s="65">
        <f>F11*G11</f>
        <v>5848.5042</v>
      </c>
    </row>
    <row r="12" spans="1:8" ht="38.25">
      <c r="A12" s="59" t="s">
        <v>70</v>
      </c>
      <c r="B12" s="134" t="s">
        <v>128</v>
      </c>
      <c r="C12" s="66" t="s">
        <v>73</v>
      </c>
      <c r="D12" s="62" t="s">
        <v>74</v>
      </c>
      <c r="E12" s="63">
        <v>0</v>
      </c>
      <c r="F12" s="63">
        <v>1186.82</v>
      </c>
      <c r="G12" s="64">
        <f>14687.7/1000</f>
        <v>14.687700000000001</v>
      </c>
      <c r="H12" s="65">
        <f>F12*G12</f>
        <v>17431.656114</v>
      </c>
    </row>
    <row r="13" spans="1:8" ht="12.75">
      <c r="A13" s="59" t="s">
        <v>70</v>
      </c>
      <c r="B13" s="134" t="s">
        <v>130</v>
      </c>
      <c r="C13" s="66" t="s">
        <v>76</v>
      </c>
      <c r="D13" s="62" t="s">
        <v>77</v>
      </c>
      <c r="E13" s="63">
        <v>0</v>
      </c>
      <c r="F13" s="63">
        <v>39.55</v>
      </c>
      <c r="G13" s="64">
        <v>12</v>
      </c>
      <c r="H13" s="65">
        <f>F13*G13</f>
        <v>474.59999999999997</v>
      </c>
    </row>
    <row r="14" spans="1:8" ht="13.5" thickBot="1">
      <c r="A14" s="59"/>
      <c r="B14" s="60"/>
      <c r="C14" s="66"/>
      <c r="D14" s="62"/>
      <c r="E14" s="63"/>
      <c r="F14" s="63"/>
      <c r="G14" s="64"/>
      <c r="H14" s="67"/>
    </row>
    <row r="15" spans="1:8" ht="13.5" thickBot="1">
      <c r="A15" s="68"/>
      <c r="B15" s="69"/>
      <c r="C15" s="70" t="s">
        <v>78</v>
      </c>
      <c r="D15" s="71"/>
      <c r="E15" s="71"/>
      <c r="F15" s="72"/>
      <c r="G15" s="63"/>
      <c r="H15" s="73">
        <f>SUM(H10:H14)</f>
        <v>31065.448314</v>
      </c>
    </row>
    <row r="16" spans="1:8" ht="12.75">
      <c r="A16" s="74"/>
      <c r="B16" s="75"/>
      <c r="C16" s="76"/>
      <c r="D16" s="77"/>
      <c r="E16" s="78"/>
      <c r="F16" s="78"/>
      <c r="G16" s="78"/>
      <c r="H16" s="79"/>
    </row>
    <row r="17" spans="1:8" ht="19.5" thickBot="1">
      <c r="A17" s="35" t="s">
        <v>79</v>
      </c>
      <c r="B17" s="80"/>
      <c r="C17" s="81"/>
      <c r="D17" s="82"/>
      <c r="E17" s="82"/>
      <c r="F17" s="83"/>
      <c r="G17" s="84"/>
      <c r="H17" s="85"/>
    </row>
    <row r="18" spans="1:8" ht="13.5" thickBot="1">
      <c r="A18" s="40" t="s">
        <v>52</v>
      </c>
      <c r="B18" s="41" t="s">
        <v>52</v>
      </c>
      <c r="C18" s="42"/>
      <c r="D18" s="43" t="s">
        <v>53</v>
      </c>
      <c r="E18" s="43" t="s">
        <v>54</v>
      </c>
      <c r="F18" s="44" t="s">
        <v>55</v>
      </c>
      <c r="G18" s="291" t="s">
        <v>56</v>
      </c>
      <c r="H18" s="292"/>
    </row>
    <row r="19" spans="1:8" ht="12.75">
      <c r="A19" s="45" t="s">
        <v>57</v>
      </c>
      <c r="B19" s="46" t="s">
        <v>58</v>
      </c>
      <c r="C19" s="47" t="s">
        <v>59</v>
      </c>
      <c r="D19" s="48"/>
      <c r="E19" s="48" t="s">
        <v>60</v>
      </c>
      <c r="F19" s="49" t="s">
        <v>61</v>
      </c>
      <c r="G19" s="287" t="s">
        <v>62</v>
      </c>
      <c r="H19" s="289" t="s">
        <v>63</v>
      </c>
    </row>
    <row r="20" spans="1:8" ht="13.5" thickBot="1">
      <c r="A20" s="52" t="s">
        <v>64</v>
      </c>
      <c r="B20" s="53"/>
      <c r="C20" s="54"/>
      <c r="D20" s="55" t="s">
        <v>65</v>
      </c>
      <c r="E20" s="55" t="s">
        <v>66</v>
      </c>
      <c r="F20" s="56"/>
      <c r="G20" s="288"/>
      <c r="H20" s="290"/>
    </row>
    <row r="21" spans="1:8" ht="25.5">
      <c r="A21" s="86" t="s">
        <v>80</v>
      </c>
      <c r="B21" s="87">
        <v>1</v>
      </c>
      <c r="C21" s="66" t="s">
        <v>81</v>
      </c>
      <c r="D21" s="62" t="s">
        <v>82</v>
      </c>
      <c r="E21" s="63">
        <v>0</v>
      </c>
      <c r="F21" s="63">
        <v>250.96</v>
      </c>
      <c r="G21" s="64">
        <v>41</v>
      </c>
      <c r="H21" s="72">
        <f>F21*G21</f>
        <v>10289.36</v>
      </c>
    </row>
    <row r="22" spans="1:8" ht="27.75" customHeight="1">
      <c r="A22" s="86" t="s">
        <v>80</v>
      </c>
      <c r="B22" s="87">
        <v>2</v>
      </c>
      <c r="C22" s="66" t="s">
        <v>83</v>
      </c>
      <c r="D22" s="62" t="s">
        <v>84</v>
      </c>
      <c r="E22" s="63">
        <v>0</v>
      </c>
      <c r="F22" s="63">
        <v>210.46</v>
      </c>
      <c r="G22" s="64">
        <v>9</v>
      </c>
      <c r="H22" s="88">
        <f aca="true" t="shared" si="0" ref="H22:H40">F22*G22</f>
        <v>1894.14</v>
      </c>
    </row>
    <row r="23" spans="1:8" ht="25.5">
      <c r="A23" s="86" t="s">
        <v>80</v>
      </c>
      <c r="B23" s="87">
        <v>3</v>
      </c>
      <c r="C23" s="66" t="s">
        <v>85</v>
      </c>
      <c r="D23" s="62" t="s">
        <v>84</v>
      </c>
      <c r="E23" s="63">
        <v>0</v>
      </c>
      <c r="F23" s="63">
        <v>285.19</v>
      </c>
      <c r="G23" s="64">
        <v>2</v>
      </c>
      <c r="H23" s="88">
        <f t="shared" si="0"/>
        <v>570.38</v>
      </c>
    </row>
    <row r="24" spans="1:8" ht="51">
      <c r="A24" s="89" t="s">
        <v>80</v>
      </c>
      <c r="B24" s="90">
        <v>4</v>
      </c>
      <c r="C24" s="61" t="s">
        <v>86</v>
      </c>
      <c r="D24" s="91" t="s">
        <v>87</v>
      </c>
      <c r="E24" s="92">
        <v>0</v>
      </c>
      <c r="F24" s="92">
        <v>0.62</v>
      </c>
      <c r="G24" s="93">
        <v>62112</v>
      </c>
      <c r="H24" s="94">
        <f t="shared" si="0"/>
        <v>38509.44</v>
      </c>
    </row>
    <row r="25" spans="1:8" ht="12.75">
      <c r="A25" s="86" t="s">
        <v>80</v>
      </c>
      <c r="B25" s="87">
        <v>5</v>
      </c>
      <c r="C25" s="66" t="s">
        <v>88</v>
      </c>
      <c r="D25" s="62" t="s">
        <v>89</v>
      </c>
      <c r="E25" s="63">
        <v>1689.35</v>
      </c>
      <c r="F25" s="63">
        <v>2853.02</v>
      </c>
      <c r="G25" s="64">
        <v>1</v>
      </c>
      <c r="H25" s="88">
        <f t="shared" si="0"/>
        <v>2853.02</v>
      </c>
    </row>
    <row r="26" spans="1:8" ht="12.75">
      <c r="A26" s="86" t="s">
        <v>80</v>
      </c>
      <c r="B26" s="87">
        <v>6</v>
      </c>
      <c r="C26" s="66" t="s">
        <v>90</v>
      </c>
      <c r="D26" s="62" t="s">
        <v>91</v>
      </c>
      <c r="E26" s="63">
        <v>255.97</v>
      </c>
      <c r="F26" s="63">
        <v>1205.2</v>
      </c>
      <c r="G26" s="64">
        <v>1</v>
      </c>
      <c r="H26" s="88">
        <f t="shared" si="0"/>
        <v>1205.2</v>
      </c>
    </row>
    <row r="27" spans="1:8" ht="12.75">
      <c r="A27" s="86" t="s">
        <v>80</v>
      </c>
      <c r="B27" s="87">
        <v>7</v>
      </c>
      <c r="C27" s="66" t="s">
        <v>92</v>
      </c>
      <c r="D27" s="62" t="s">
        <v>91</v>
      </c>
      <c r="E27" s="63">
        <v>171.88</v>
      </c>
      <c r="F27" s="63">
        <v>306.08</v>
      </c>
      <c r="G27" s="64">
        <v>1</v>
      </c>
      <c r="H27" s="88">
        <f t="shared" si="0"/>
        <v>306.08</v>
      </c>
    </row>
    <row r="28" spans="1:8" ht="12.75">
      <c r="A28" s="86" t="s">
        <v>80</v>
      </c>
      <c r="B28" s="87" t="s">
        <v>93</v>
      </c>
      <c r="C28" s="66" t="s">
        <v>92</v>
      </c>
      <c r="D28" s="62" t="s">
        <v>91</v>
      </c>
      <c r="E28" s="63">
        <v>158.81</v>
      </c>
      <c r="F28" s="63">
        <v>291.05</v>
      </c>
      <c r="G28" s="64">
        <v>1</v>
      </c>
      <c r="H28" s="88">
        <f t="shared" si="0"/>
        <v>291.05</v>
      </c>
    </row>
    <row r="29" spans="1:8" ht="12.75">
      <c r="A29" s="86" t="s">
        <v>80</v>
      </c>
      <c r="B29" s="87" t="s">
        <v>94</v>
      </c>
      <c r="C29" s="66" t="s">
        <v>92</v>
      </c>
      <c r="D29" s="62" t="s">
        <v>91</v>
      </c>
      <c r="E29" s="63">
        <v>144.98</v>
      </c>
      <c r="F29" s="63">
        <v>275.15</v>
      </c>
      <c r="G29" s="64">
        <v>1</v>
      </c>
      <c r="H29" s="88">
        <f t="shared" si="0"/>
        <v>275.15</v>
      </c>
    </row>
    <row r="30" spans="1:8" ht="12.75">
      <c r="A30" s="86" t="s">
        <v>80</v>
      </c>
      <c r="B30" s="87" t="s">
        <v>95</v>
      </c>
      <c r="C30" s="66" t="s">
        <v>92</v>
      </c>
      <c r="D30" s="62" t="s">
        <v>91</v>
      </c>
      <c r="E30" s="63">
        <v>214.98</v>
      </c>
      <c r="F30" s="63">
        <v>355.65</v>
      </c>
      <c r="G30" s="64">
        <v>1</v>
      </c>
      <c r="H30" s="88">
        <f t="shared" si="0"/>
        <v>355.65</v>
      </c>
    </row>
    <row r="31" spans="1:8" ht="12.75">
      <c r="A31" s="86" t="s">
        <v>80</v>
      </c>
      <c r="B31" s="87" t="s">
        <v>96</v>
      </c>
      <c r="C31" s="66" t="s">
        <v>97</v>
      </c>
      <c r="D31" s="62" t="s">
        <v>91</v>
      </c>
      <c r="E31" s="63">
        <v>217.35</v>
      </c>
      <c r="F31" s="63">
        <v>358.37</v>
      </c>
      <c r="G31" s="64">
        <v>2</v>
      </c>
      <c r="H31" s="88">
        <f t="shared" si="0"/>
        <v>716.74</v>
      </c>
    </row>
    <row r="32" spans="1:8" ht="38.25">
      <c r="A32" s="86" t="s">
        <v>80</v>
      </c>
      <c r="B32" s="87" t="s">
        <v>98</v>
      </c>
      <c r="C32" s="66" t="s">
        <v>99</v>
      </c>
      <c r="D32" s="91" t="s">
        <v>89</v>
      </c>
      <c r="E32" s="92">
        <v>3633.64</v>
      </c>
      <c r="F32" s="92">
        <v>7091.56</v>
      </c>
      <c r="G32" s="95">
        <v>1</v>
      </c>
      <c r="H32" s="94">
        <f t="shared" si="0"/>
        <v>7091.56</v>
      </c>
    </row>
    <row r="33" spans="1:8" ht="12.75">
      <c r="A33" s="86" t="s">
        <v>80</v>
      </c>
      <c r="B33" s="87" t="s">
        <v>100</v>
      </c>
      <c r="C33" s="66" t="s">
        <v>101</v>
      </c>
      <c r="D33" s="62" t="s">
        <v>89</v>
      </c>
      <c r="E33" s="63">
        <v>204.81</v>
      </c>
      <c r="F33" s="63">
        <v>924.86</v>
      </c>
      <c r="G33" s="64">
        <v>1</v>
      </c>
      <c r="H33" s="88">
        <f t="shared" si="0"/>
        <v>924.86</v>
      </c>
    </row>
    <row r="34" spans="1:8" ht="12.75">
      <c r="A34" s="86" t="s">
        <v>80</v>
      </c>
      <c r="B34" s="87" t="s">
        <v>102</v>
      </c>
      <c r="C34" s="66" t="s">
        <v>103</v>
      </c>
      <c r="D34" s="62" t="s">
        <v>89</v>
      </c>
      <c r="E34" s="63">
        <v>180.53</v>
      </c>
      <c r="F34" s="63">
        <v>896.94</v>
      </c>
      <c r="G34" s="64">
        <v>1</v>
      </c>
      <c r="H34" s="88">
        <f t="shared" si="0"/>
        <v>896.94</v>
      </c>
    </row>
    <row r="35" spans="1:8" ht="25.5">
      <c r="A35" s="86" t="s">
        <v>80</v>
      </c>
      <c r="B35" s="87" t="s">
        <v>104</v>
      </c>
      <c r="C35" s="66" t="s">
        <v>105</v>
      </c>
      <c r="D35" s="62" t="s">
        <v>89</v>
      </c>
      <c r="E35" s="63">
        <v>187</v>
      </c>
      <c r="F35" s="63">
        <v>579.15</v>
      </c>
      <c r="G35" s="64">
        <v>1</v>
      </c>
      <c r="H35" s="88">
        <f t="shared" si="0"/>
        <v>579.15</v>
      </c>
    </row>
    <row r="36" spans="1:8" ht="12.75">
      <c r="A36" s="86" t="s">
        <v>80</v>
      </c>
      <c r="B36" s="87" t="s">
        <v>106</v>
      </c>
      <c r="C36" s="66" t="s">
        <v>107</v>
      </c>
      <c r="D36" s="62" t="s">
        <v>91</v>
      </c>
      <c r="E36" s="63">
        <v>22.96</v>
      </c>
      <c r="F36" s="63">
        <v>107.76</v>
      </c>
      <c r="G36" s="64">
        <v>2</v>
      </c>
      <c r="H36" s="88">
        <f t="shared" si="0"/>
        <v>215.52</v>
      </c>
    </row>
    <row r="37" spans="1:8" ht="25.5">
      <c r="A37" s="86" t="s">
        <v>80</v>
      </c>
      <c r="B37" s="87" t="s">
        <v>108</v>
      </c>
      <c r="C37" s="66" t="s">
        <v>109</v>
      </c>
      <c r="D37" s="62" t="s">
        <v>89</v>
      </c>
      <c r="E37" s="63">
        <v>2068.81</v>
      </c>
      <c r="F37" s="63">
        <v>3240.8</v>
      </c>
      <c r="G37" s="64">
        <v>1</v>
      </c>
      <c r="H37" s="88">
        <f t="shared" si="0"/>
        <v>3240.8</v>
      </c>
    </row>
    <row r="38" spans="1:8" ht="25.5">
      <c r="A38" s="86" t="s">
        <v>80</v>
      </c>
      <c r="B38" s="87" t="s">
        <v>110</v>
      </c>
      <c r="C38" s="66" t="s">
        <v>111</v>
      </c>
      <c r="D38" s="62" t="s">
        <v>112</v>
      </c>
      <c r="E38" s="63">
        <v>393.83</v>
      </c>
      <c r="F38" s="63">
        <v>1181.12</v>
      </c>
      <c r="G38" s="64">
        <v>1</v>
      </c>
      <c r="H38" s="88">
        <f t="shared" si="0"/>
        <v>1181.12</v>
      </c>
    </row>
    <row r="39" spans="1:8" ht="38.25">
      <c r="A39" s="86" t="s">
        <v>80</v>
      </c>
      <c r="B39" s="87" t="s">
        <v>113</v>
      </c>
      <c r="C39" s="66" t="s">
        <v>114</v>
      </c>
      <c r="D39" s="62" t="s">
        <v>89</v>
      </c>
      <c r="E39" s="63">
        <v>7739.54</v>
      </c>
      <c r="F39" s="63">
        <v>11813.34</v>
      </c>
      <c r="G39" s="64">
        <v>1</v>
      </c>
      <c r="H39" s="88">
        <f t="shared" si="0"/>
        <v>11813.34</v>
      </c>
    </row>
    <row r="40" spans="1:8" ht="26.25" thickBot="1">
      <c r="A40" s="86" t="s">
        <v>80</v>
      </c>
      <c r="B40" s="87" t="s">
        <v>115</v>
      </c>
      <c r="C40" s="66" t="s">
        <v>116</v>
      </c>
      <c r="D40" s="62" t="s">
        <v>91</v>
      </c>
      <c r="E40" s="63">
        <v>179.98</v>
      </c>
      <c r="F40" s="63">
        <v>369.58</v>
      </c>
      <c r="G40" s="72">
        <v>1</v>
      </c>
      <c r="H40" s="96">
        <f t="shared" si="0"/>
        <v>369.58</v>
      </c>
    </row>
    <row r="41" spans="1:8" ht="16.5" thickBot="1">
      <c r="A41" s="97"/>
      <c r="B41" s="98"/>
      <c r="C41" s="99" t="s">
        <v>78</v>
      </c>
      <c r="D41" s="100"/>
      <c r="E41" s="101"/>
      <c r="F41" s="101"/>
      <c r="G41" s="102"/>
      <c r="H41" s="103">
        <f>SUM(H21:H40)</f>
        <v>83579.07999999999</v>
      </c>
    </row>
    <row r="42" spans="1:8" ht="15.75">
      <c r="A42" s="104"/>
      <c r="B42" s="105"/>
      <c r="C42" s="106"/>
      <c r="D42" s="107"/>
      <c r="E42" s="108"/>
      <c r="F42" s="108"/>
      <c r="G42" s="109"/>
      <c r="H42" s="110"/>
    </row>
    <row r="43" spans="1:8" ht="19.5" thickBot="1">
      <c r="A43" s="35" t="s">
        <v>117</v>
      </c>
      <c r="B43" s="111"/>
      <c r="C43" s="81"/>
      <c r="D43" s="82"/>
      <c r="E43" s="82"/>
      <c r="F43" s="83"/>
      <c r="G43" s="112"/>
      <c r="H43" s="85"/>
    </row>
    <row r="44" spans="1:8" ht="13.5" thickBot="1">
      <c r="A44" s="40" t="s">
        <v>52</v>
      </c>
      <c r="B44" s="113" t="s">
        <v>52</v>
      </c>
      <c r="C44" s="42"/>
      <c r="D44" s="43"/>
      <c r="E44" s="43" t="s">
        <v>54</v>
      </c>
      <c r="F44" s="44" t="s">
        <v>55</v>
      </c>
      <c r="G44" s="291" t="s">
        <v>56</v>
      </c>
      <c r="H44" s="292"/>
    </row>
    <row r="45" spans="1:8" ht="12.75">
      <c r="A45" s="45" t="s">
        <v>57</v>
      </c>
      <c r="B45" s="114" t="s">
        <v>58</v>
      </c>
      <c r="C45" s="47" t="s">
        <v>59</v>
      </c>
      <c r="D45" s="48" t="s">
        <v>118</v>
      </c>
      <c r="E45" s="48" t="s">
        <v>60</v>
      </c>
      <c r="F45" s="49" t="s">
        <v>61</v>
      </c>
      <c r="G45" s="287" t="s">
        <v>62</v>
      </c>
      <c r="H45" s="289" t="s">
        <v>63</v>
      </c>
    </row>
    <row r="46" spans="1:8" ht="13.5" thickBot="1">
      <c r="A46" s="52" t="s">
        <v>64</v>
      </c>
      <c r="B46" s="115"/>
      <c r="C46" s="54"/>
      <c r="D46" s="55"/>
      <c r="E46" s="55" t="s">
        <v>66</v>
      </c>
      <c r="F46" s="56"/>
      <c r="G46" s="288"/>
      <c r="H46" s="290"/>
    </row>
    <row r="47" spans="1:8" ht="25.5">
      <c r="A47" s="59" t="s">
        <v>119</v>
      </c>
      <c r="B47" s="116" t="s">
        <v>120</v>
      </c>
      <c r="C47" s="66" t="s">
        <v>121</v>
      </c>
      <c r="D47" s="117" t="s">
        <v>89</v>
      </c>
      <c r="E47" s="72">
        <v>342</v>
      </c>
      <c r="F47" s="72">
        <v>757.4</v>
      </c>
      <c r="G47" s="64">
        <v>1</v>
      </c>
      <c r="H47" s="118">
        <f>F47*G47</f>
        <v>757.4</v>
      </c>
    </row>
    <row r="48" spans="1:8" ht="26.25" thickBot="1">
      <c r="A48" s="59" t="s">
        <v>119</v>
      </c>
      <c r="B48" s="116" t="s">
        <v>122</v>
      </c>
      <c r="C48" s="66" t="s">
        <v>123</v>
      </c>
      <c r="D48" s="119" t="s">
        <v>89</v>
      </c>
      <c r="E48" s="72">
        <v>485</v>
      </c>
      <c r="F48" s="72">
        <v>739.85</v>
      </c>
      <c r="G48" s="72">
        <v>1</v>
      </c>
      <c r="H48" s="120">
        <f>F48*G48</f>
        <v>739.85</v>
      </c>
    </row>
    <row r="49" spans="1:8" ht="16.5" thickBot="1">
      <c r="A49" s="97"/>
      <c r="B49" s="121"/>
      <c r="C49" s="99" t="s">
        <v>78</v>
      </c>
      <c r="D49" s="100"/>
      <c r="E49" s="101"/>
      <c r="F49" s="101"/>
      <c r="G49" s="102"/>
      <c r="H49" s="103">
        <f>SUM(H47:H48)</f>
        <v>1497.25</v>
      </c>
    </row>
    <row r="50" spans="1:8" ht="12.75">
      <c r="A50" s="122"/>
      <c r="B50" s="123"/>
      <c r="C50" s="124"/>
      <c r="D50" s="74"/>
      <c r="E50" s="74"/>
      <c r="F50" s="125"/>
      <c r="G50" s="125"/>
      <c r="H50" s="126"/>
    </row>
    <row r="51" spans="1:8" ht="19.5" thickBot="1">
      <c r="A51" s="127" t="s">
        <v>124</v>
      </c>
      <c r="B51" s="128"/>
      <c r="C51" s="129"/>
      <c r="D51" s="130"/>
      <c r="E51" s="131"/>
      <c r="F51" s="131"/>
      <c r="G51" s="132"/>
      <c r="H51" s="133"/>
    </row>
    <row r="52" spans="1:8" ht="13.5" thickBot="1">
      <c r="A52" s="40" t="s">
        <v>52</v>
      </c>
      <c r="B52" s="41" t="s">
        <v>52</v>
      </c>
      <c r="C52" s="42"/>
      <c r="D52" s="43" t="s">
        <v>53</v>
      </c>
      <c r="E52" s="43" t="s">
        <v>54</v>
      </c>
      <c r="F52" s="44" t="s">
        <v>55</v>
      </c>
      <c r="G52" s="291" t="s">
        <v>56</v>
      </c>
      <c r="H52" s="292"/>
    </row>
    <row r="53" spans="1:8" ht="12.75">
      <c r="A53" s="45" t="s">
        <v>57</v>
      </c>
      <c r="B53" s="46" t="s">
        <v>58</v>
      </c>
      <c r="C53" s="47" t="s">
        <v>59</v>
      </c>
      <c r="D53" s="48"/>
      <c r="E53" s="48" t="s">
        <v>60</v>
      </c>
      <c r="F53" s="49" t="s">
        <v>61</v>
      </c>
      <c r="G53" s="287" t="s">
        <v>62</v>
      </c>
      <c r="H53" s="289" t="s">
        <v>63</v>
      </c>
    </row>
    <row r="54" spans="1:8" ht="13.5" thickBot="1">
      <c r="A54" s="52" t="s">
        <v>64</v>
      </c>
      <c r="B54" s="53"/>
      <c r="C54" s="54"/>
      <c r="D54" s="55" t="s">
        <v>65</v>
      </c>
      <c r="E54" s="55" t="s">
        <v>66</v>
      </c>
      <c r="F54" s="56"/>
      <c r="G54" s="288"/>
      <c r="H54" s="290"/>
    </row>
    <row r="55" spans="1:8" ht="25.5">
      <c r="A55" s="59" t="s">
        <v>125</v>
      </c>
      <c r="B55" s="134" t="s">
        <v>120</v>
      </c>
      <c r="C55" s="66" t="s">
        <v>126</v>
      </c>
      <c r="D55" s="62" t="s">
        <v>91</v>
      </c>
      <c r="E55" s="63">
        <v>402.4</v>
      </c>
      <c r="F55" s="63">
        <v>830.89</v>
      </c>
      <c r="G55" s="64">
        <v>14</v>
      </c>
      <c r="H55" s="88">
        <f aca="true" t="shared" si="1" ref="H55:H80">F55*G55</f>
        <v>11632.46</v>
      </c>
    </row>
    <row r="56" spans="1:8" ht="12.75">
      <c r="A56" s="59" t="s">
        <v>125</v>
      </c>
      <c r="B56" s="134" t="s">
        <v>122</v>
      </c>
      <c r="C56" s="66" t="s">
        <v>127</v>
      </c>
      <c r="D56" s="62" t="s">
        <v>89</v>
      </c>
      <c r="E56" s="63">
        <v>1250</v>
      </c>
      <c r="F56" s="63">
        <v>2165.71</v>
      </c>
      <c r="G56" s="64">
        <v>1</v>
      </c>
      <c r="H56" s="88">
        <f t="shared" si="1"/>
        <v>2165.71</v>
      </c>
    </row>
    <row r="57" spans="1:8" ht="12.75">
      <c r="A57" s="59" t="s">
        <v>125</v>
      </c>
      <c r="B57" s="134" t="s">
        <v>128</v>
      </c>
      <c r="C57" s="66" t="s">
        <v>129</v>
      </c>
      <c r="D57" s="62" t="s">
        <v>89</v>
      </c>
      <c r="E57" s="63">
        <v>3204.2</v>
      </c>
      <c r="F57" s="63">
        <v>6597.7</v>
      </c>
      <c r="G57" s="64">
        <v>1</v>
      </c>
      <c r="H57" s="88">
        <f t="shared" si="1"/>
        <v>6597.7</v>
      </c>
    </row>
    <row r="58" spans="1:8" ht="12.75">
      <c r="A58" s="59" t="s">
        <v>125</v>
      </c>
      <c r="B58" s="134" t="s">
        <v>130</v>
      </c>
      <c r="C58" s="66" t="s">
        <v>131</v>
      </c>
      <c r="D58" s="62" t="s">
        <v>91</v>
      </c>
      <c r="E58" s="63">
        <v>303.75</v>
      </c>
      <c r="F58" s="63">
        <v>717.44</v>
      </c>
      <c r="G58" s="64">
        <v>1</v>
      </c>
      <c r="H58" s="88">
        <f t="shared" si="1"/>
        <v>717.44</v>
      </c>
    </row>
    <row r="59" spans="1:8" ht="25.5">
      <c r="A59" s="59" t="s">
        <v>125</v>
      </c>
      <c r="B59" s="134" t="s">
        <v>132</v>
      </c>
      <c r="C59" s="66" t="s">
        <v>133</v>
      </c>
      <c r="D59" s="62" t="s">
        <v>89</v>
      </c>
      <c r="E59" s="63">
        <v>524.46</v>
      </c>
      <c r="F59" s="63">
        <v>1021.41</v>
      </c>
      <c r="G59" s="64">
        <v>1</v>
      </c>
      <c r="H59" s="88">
        <f t="shared" si="1"/>
        <v>1021.41</v>
      </c>
    </row>
    <row r="60" spans="1:8" ht="12.75">
      <c r="A60" s="59" t="s">
        <v>125</v>
      </c>
      <c r="B60" s="134" t="s">
        <v>134</v>
      </c>
      <c r="C60" s="66" t="s">
        <v>135</v>
      </c>
      <c r="D60" s="62" t="s">
        <v>91</v>
      </c>
      <c r="E60" s="63">
        <v>404.71</v>
      </c>
      <c r="F60" s="63">
        <v>829.52</v>
      </c>
      <c r="G60" s="64">
        <v>1</v>
      </c>
      <c r="H60" s="88">
        <f t="shared" si="1"/>
        <v>829.52</v>
      </c>
    </row>
    <row r="61" spans="1:8" ht="12.75">
      <c r="A61" s="59" t="s">
        <v>125</v>
      </c>
      <c r="B61" s="134" t="s">
        <v>75</v>
      </c>
      <c r="C61" s="66" t="s">
        <v>136</v>
      </c>
      <c r="D61" s="62" t="s">
        <v>91</v>
      </c>
      <c r="E61" s="63">
        <v>72.25</v>
      </c>
      <c r="F61" s="63">
        <v>359.24</v>
      </c>
      <c r="G61" s="64">
        <v>2</v>
      </c>
      <c r="H61" s="88">
        <f t="shared" si="1"/>
        <v>718.48</v>
      </c>
    </row>
    <row r="62" spans="1:8" ht="12.75">
      <c r="A62" s="59" t="s">
        <v>125</v>
      </c>
      <c r="B62" s="134" t="s">
        <v>93</v>
      </c>
      <c r="C62" s="66" t="s">
        <v>137</v>
      </c>
      <c r="D62" s="62" t="s">
        <v>91</v>
      </c>
      <c r="E62" s="63">
        <v>44.2</v>
      </c>
      <c r="F62" s="63">
        <v>117.97</v>
      </c>
      <c r="G62" s="64">
        <v>1</v>
      </c>
      <c r="H62" s="88">
        <f t="shared" si="1"/>
        <v>117.97</v>
      </c>
    </row>
    <row r="63" spans="1:8" ht="12.75">
      <c r="A63" s="59" t="s">
        <v>125</v>
      </c>
      <c r="B63" s="134" t="s">
        <v>94</v>
      </c>
      <c r="C63" s="66" t="s">
        <v>138</v>
      </c>
      <c r="D63" s="62" t="s">
        <v>91</v>
      </c>
      <c r="E63" s="63">
        <v>22.1</v>
      </c>
      <c r="F63" s="63">
        <v>56.09</v>
      </c>
      <c r="G63" s="64">
        <f>7+18+4</f>
        <v>29</v>
      </c>
      <c r="H63" s="88">
        <f t="shared" si="1"/>
        <v>1626.6100000000001</v>
      </c>
    </row>
    <row r="64" spans="1:8" ht="12.75">
      <c r="A64" s="59" t="s">
        <v>125</v>
      </c>
      <c r="B64" s="134" t="s">
        <v>95</v>
      </c>
      <c r="C64" s="66" t="s">
        <v>138</v>
      </c>
      <c r="D64" s="62" t="s">
        <v>91</v>
      </c>
      <c r="E64" s="63">
        <v>22.5</v>
      </c>
      <c r="F64" s="63">
        <v>56.55</v>
      </c>
      <c r="G64" s="64">
        <f>3+12+14+3</f>
        <v>32</v>
      </c>
      <c r="H64" s="88">
        <f t="shared" si="1"/>
        <v>1809.6</v>
      </c>
    </row>
    <row r="65" spans="1:8" ht="12.75">
      <c r="A65" s="59" t="s">
        <v>125</v>
      </c>
      <c r="B65" s="134" t="s">
        <v>96</v>
      </c>
      <c r="C65" s="66" t="s">
        <v>139</v>
      </c>
      <c r="D65" s="62" t="s">
        <v>91</v>
      </c>
      <c r="E65" s="63">
        <v>110.5</v>
      </c>
      <c r="F65" s="63">
        <v>160.53</v>
      </c>
      <c r="G65" s="64">
        <v>4</v>
      </c>
      <c r="H65" s="88">
        <f t="shared" si="1"/>
        <v>642.12</v>
      </c>
    </row>
    <row r="66" spans="1:8" ht="12.75">
      <c r="A66" s="59" t="s">
        <v>125</v>
      </c>
      <c r="B66" s="134" t="s">
        <v>98</v>
      </c>
      <c r="C66" s="66" t="s">
        <v>139</v>
      </c>
      <c r="D66" s="62" t="s">
        <v>91</v>
      </c>
      <c r="E66" s="63">
        <v>165.75</v>
      </c>
      <c r="F66" s="63">
        <v>224.07</v>
      </c>
      <c r="G66" s="64">
        <f>2+2</f>
        <v>4</v>
      </c>
      <c r="H66" s="88">
        <f t="shared" si="1"/>
        <v>896.28</v>
      </c>
    </row>
    <row r="67" spans="1:8" ht="12.75">
      <c r="A67" s="59" t="s">
        <v>125</v>
      </c>
      <c r="B67" s="134" t="s">
        <v>100</v>
      </c>
      <c r="C67" s="66" t="s">
        <v>139</v>
      </c>
      <c r="D67" s="62" t="s">
        <v>91</v>
      </c>
      <c r="E67" s="63">
        <v>178.5</v>
      </c>
      <c r="F67" s="63">
        <v>235.95</v>
      </c>
      <c r="G67" s="64">
        <v>3</v>
      </c>
      <c r="H67" s="88">
        <f t="shared" si="1"/>
        <v>707.8499999999999</v>
      </c>
    </row>
    <row r="68" spans="1:8" ht="12.75">
      <c r="A68" s="59" t="s">
        <v>125</v>
      </c>
      <c r="B68" s="134" t="s">
        <v>102</v>
      </c>
      <c r="C68" s="66" t="s">
        <v>139</v>
      </c>
      <c r="D68" s="62" t="s">
        <v>91</v>
      </c>
      <c r="E68" s="63">
        <v>165.75</v>
      </c>
      <c r="F68" s="63">
        <v>224.07</v>
      </c>
      <c r="G68" s="64">
        <v>13</v>
      </c>
      <c r="H68" s="88">
        <f t="shared" si="1"/>
        <v>2912.91</v>
      </c>
    </row>
    <row r="69" spans="1:8" ht="12.75">
      <c r="A69" s="59" t="s">
        <v>125</v>
      </c>
      <c r="B69" s="134" t="s">
        <v>104</v>
      </c>
      <c r="C69" s="66" t="s">
        <v>139</v>
      </c>
      <c r="D69" s="62" t="s">
        <v>91</v>
      </c>
      <c r="E69" s="63">
        <v>220</v>
      </c>
      <c r="F69" s="63">
        <v>286.45</v>
      </c>
      <c r="G69" s="64">
        <v>2</v>
      </c>
      <c r="H69" s="88">
        <f t="shared" si="1"/>
        <v>572.9</v>
      </c>
    </row>
    <row r="70" spans="1:8" ht="12.75">
      <c r="A70" s="59" t="s">
        <v>125</v>
      </c>
      <c r="B70" s="134" t="s">
        <v>106</v>
      </c>
      <c r="C70" s="66" t="s">
        <v>139</v>
      </c>
      <c r="D70" s="62" t="s">
        <v>91</v>
      </c>
      <c r="E70" s="63">
        <v>250</v>
      </c>
      <c r="F70" s="63">
        <v>318.17</v>
      </c>
      <c r="G70" s="64">
        <v>1</v>
      </c>
      <c r="H70" s="88">
        <f t="shared" si="1"/>
        <v>318.17</v>
      </c>
    </row>
    <row r="71" spans="1:8" ht="25.5">
      <c r="A71" s="59" t="s">
        <v>125</v>
      </c>
      <c r="B71" s="134" t="s">
        <v>108</v>
      </c>
      <c r="C71" s="66" t="s">
        <v>140</v>
      </c>
      <c r="D71" s="62" t="s">
        <v>91</v>
      </c>
      <c r="E71" s="63">
        <v>250.75</v>
      </c>
      <c r="F71" s="63">
        <v>52.46</v>
      </c>
      <c r="G71" s="64">
        <v>1</v>
      </c>
      <c r="H71" s="88">
        <f t="shared" si="1"/>
        <v>52.46</v>
      </c>
    </row>
    <row r="72" spans="1:8" ht="25.5">
      <c r="A72" s="59" t="s">
        <v>125</v>
      </c>
      <c r="B72" s="134" t="s">
        <v>110</v>
      </c>
      <c r="C72" s="66" t="s">
        <v>141</v>
      </c>
      <c r="D72" s="62" t="s">
        <v>91</v>
      </c>
      <c r="E72" s="63">
        <v>488.75</v>
      </c>
      <c r="F72" s="63">
        <v>645.73</v>
      </c>
      <c r="G72" s="64">
        <v>2</v>
      </c>
      <c r="H72" s="88">
        <f t="shared" si="1"/>
        <v>1291.46</v>
      </c>
    </row>
    <row r="73" spans="1:8" ht="25.5">
      <c r="A73" s="59" t="s">
        <v>125</v>
      </c>
      <c r="B73" s="134" t="s">
        <v>113</v>
      </c>
      <c r="C73" s="66" t="s">
        <v>142</v>
      </c>
      <c r="D73" s="62" t="s">
        <v>91</v>
      </c>
      <c r="E73" s="63">
        <v>445.4</v>
      </c>
      <c r="F73" s="63">
        <v>595.87</v>
      </c>
      <c r="G73" s="64">
        <v>1</v>
      </c>
      <c r="H73" s="88">
        <f t="shared" si="1"/>
        <v>595.87</v>
      </c>
    </row>
    <row r="74" spans="1:8" ht="12.75">
      <c r="A74" s="59" t="s">
        <v>125</v>
      </c>
      <c r="B74" s="134" t="s">
        <v>115</v>
      </c>
      <c r="C74" s="66" t="s">
        <v>143</v>
      </c>
      <c r="D74" s="62" t="s">
        <v>91</v>
      </c>
      <c r="E74" s="63">
        <v>68.85</v>
      </c>
      <c r="F74" s="63">
        <v>109.85</v>
      </c>
      <c r="G74" s="64">
        <v>3</v>
      </c>
      <c r="H74" s="88">
        <f t="shared" si="1"/>
        <v>329.54999999999995</v>
      </c>
    </row>
    <row r="75" spans="1:8" ht="12.75">
      <c r="A75" s="59" t="s">
        <v>125</v>
      </c>
      <c r="B75" s="134" t="s">
        <v>144</v>
      </c>
      <c r="C75" s="66" t="s">
        <v>143</v>
      </c>
      <c r="D75" s="62" t="s">
        <v>91</v>
      </c>
      <c r="E75" s="63">
        <v>99</v>
      </c>
      <c r="F75" s="63">
        <v>144.52</v>
      </c>
      <c r="G75" s="64">
        <v>19</v>
      </c>
      <c r="H75" s="88">
        <f t="shared" si="1"/>
        <v>2745.88</v>
      </c>
    </row>
    <row r="76" spans="1:8" ht="12.75">
      <c r="A76" s="59" t="s">
        <v>125</v>
      </c>
      <c r="B76" s="134" t="s">
        <v>145</v>
      </c>
      <c r="C76" s="66" t="s">
        <v>146</v>
      </c>
      <c r="D76" s="62" t="s">
        <v>91</v>
      </c>
      <c r="E76" s="63">
        <v>63.75</v>
      </c>
      <c r="F76" s="63">
        <v>107.66</v>
      </c>
      <c r="G76" s="64">
        <f>16+3+24+24</f>
        <v>67</v>
      </c>
      <c r="H76" s="88">
        <f t="shared" si="1"/>
        <v>7213.219999999999</v>
      </c>
    </row>
    <row r="77" spans="1:8" ht="12.75">
      <c r="A77" s="59" t="s">
        <v>125</v>
      </c>
      <c r="B77" s="134" t="s">
        <v>147</v>
      </c>
      <c r="C77" s="66" t="s">
        <v>148</v>
      </c>
      <c r="D77" s="62" t="s">
        <v>91</v>
      </c>
      <c r="E77" s="63">
        <v>51.85</v>
      </c>
      <c r="F77" s="63">
        <v>93.08</v>
      </c>
      <c r="G77" s="64">
        <f>9+12+3</f>
        <v>24</v>
      </c>
      <c r="H77" s="88">
        <f t="shared" si="1"/>
        <v>2233.92</v>
      </c>
    </row>
    <row r="78" spans="1:8" ht="12.75">
      <c r="A78" s="59" t="s">
        <v>125</v>
      </c>
      <c r="B78" s="134" t="s">
        <v>149</v>
      </c>
      <c r="C78" s="66" t="s">
        <v>148</v>
      </c>
      <c r="D78" s="62" t="s">
        <v>91</v>
      </c>
      <c r="E78" s="63">
        <v>51.92</v>
      </c>
      <c r="F78" s="63">
        <v>93.16</v>
      </c>
      <c r="G78" s="64">
        <f>15+19</f>
        <v>34</v>
      </c>
      <c r="H78" s="88">
        <f t="shared" si="1"/>
        <v>3167.44</v>
      </c>
    </row>
    <row r="79" spans="1:8" ht="12.75">
      <c r="A79" s="59" t="s">
        <v>125</v>
      </c>
      <c r="B79" s="134" t="s">
        <v>150</v>
      </c>
      <c r="C79" s="66" t="s">
        <v>148</v>
      </c>
      <c r="D79" s="62" t="s">
        <v>91</v>
      </c>
      <c r="E79" s="63">
        <v>60</v>
      </c>
      <c r="F79" s="63">
        <v>99.67</v>
      </c>
      <c r="G79" s="64">
        <v>4</v>
      </c>
      <c r="H79" s="88">
        <f t="shared" si="1"/>
        <v>398.68</v>
      </c>
    </row>
    <row r="80" spans="1:8" ht="13.5" thickBot="1">
      <c r="A80" s="59" t="s">
        <v>125</v>
      </c>
      <c r="B80" s="134" t="s">
        <v>151</v>
      </c>
      <c r="C80" s="66" t="s">
        <v>152</v>
      </c>
      <c r="D80" s="62" t="s">
        <v>91</v>
      </c>
      <c r="E80" s="63">
        <v>47.6</v>
      </c>
      <c r="F80" s="63">
        <v>138.4</v>
      </c>
      <c r="G80" s="64">
        <v>2</v>
      </c>
      <c r="H80" s="88">
        <f t="shared" si="1"/>
        <v>276.8</v>
      </c>
    </row>
    <row r="81" spans="1:8" ht="16.5" thickBot="1">
      <c r="A81" s="135"/>
      <c r="B81" s="136"/>
      <c r="C81" s="137" t="s">
        <v>78</v>
      </c>
      <c r="D81" s="138"/>
      <c r="E81" s="139"/>
      <c r="F81" s="139"/>
      <c r="G81" s="140"/>
      <c r="H81" s="141">
        <f>SUM(H55:H80)</f>
        <v>51592.409999999996</v>
      </c>
    </row>
    <row r="82" spans="1:8" ht="12.75">
      <c r="A82" s="142"/>
      <c r="B82" s="123"/>
      <c r="C82" s="76"/>
      <c r="D82" s="143"/>
      <c r="E82" s="143"/>
      <c r="F82" s="78"/>
      <c r="G82" s="78"/>
      <c r="H82" s="79"/>
    </row>
    <row r="83" spans="1:8" ht="19.5" thickBot="1">
      <c r="A83" s="35" t="s">
        <v>153</v>
      </c>
      <c r="B83" s="80"/>
      <c r="C83" s="81"/>
      <c r="D83" s="82"/>
      <c r="E83" s="82"/>
      <c r="F83" s="144"/>
      <c r="G83" s="78"/>
      <c r="H83" s="79"/>
    </row>
    <row r="84" spans="1:8" ht="13.5" thickBot="1">
      <c r="A84" s="40" t="s">
        <v>52</v>
      </c>
      <c r="B84" s="41" t="s">
        <v>52</v>
      </c>
      <c r="C84" s="42"/>
      <c r="D84" s="43" t="s">
        <v>53</v>
      </c>
      <c r="E84" s="43" t="s">
        <v>54</v>
      </c>
      <c r="F84" s="44" t="s">
        <v>55</v>
      </c>
      <c r="G84" s="291" t="s">
        <v>56</v>
      </c>
      <c r="H84" s="292"/>
    </row>
    <row r="85" spans="1:8" ht="12.75">
      <c r="A85" s="45" t="s">
        <v>57</v>
      </c>
      <c r="B85" s="46" t="s">
        <v>58</v>
      </c>
      <c r="C85" s="47" t="s">
        <v>59</v>
      </c>
      <c r="D85" s="48"/>
      <c r="E85" s="48" t="s">
        <v>60</v>
      </c>
      <c r="F85" s="49" t="s">
        <v>61</v>
      </c>
      <c r="G85" s="287" t="s">
        <v>62</v>
      </c>
      <c r="H85" s="289" t="s">
        <v>63</v>
      </c>
    </row>
    <row r="86" spans="1:8" ht="13.5" thickBot="1">
      <c r="A86" s="52" t="s">
        <v>64</v>
      </c>
      <c r="B86" s="53"/>
      <c r="C86" s="54"/>
      <c r="D86" s="55" t="s">
        <v>65</v>
      </c>
      <c r="E86" s="55" t="s">
        <v>66</v>
      </c>
      <c r="F86" s="56"/>
      <c r="G86" s="288"/>
      <c r="H86" s="290"/>
    </row>
    <row r="87" spans="1:8" ht="25.5">
      <c r="A87" s="59" t="s">
        <v>154</v>
      </c>
      <c r="B87" s="134" t="s">
        <v>120</v>
      </c>
      <c r="C87" s="66" t="s">
        <v>155</v>
      </c>
      <c r="D87" s="62" t="s">
        <v>89</v>
      </c>
      <c r="E87" s="63">
        <v>122.4</v>
      </c>
      <c r="F87" s="63">
        <v>866.97</v>
      </c>
      <c r="G87" s="64">
        <v>1</v>
      </c>
      <c r="H87" s="88">
        <f>F87*G87</f>
        <v>866.97</v>
      </c>
    </row>
    <row r="88" spans="1:8" ht="12.75">
      <c r="A88" s="59" t="s">
        <v>154</v>
      </c>
      <c r="B88" s="134" t="s">
        <v>122</v>
      </c>
      <c r="C88" s="66" t="s">
        <v>156</v>
      </c>
      <c r="D88" s="62" t="s">
        <v>89</v>
      </c>
      <c r="E88" s="63">
        <v>57</v>
      </c>
      <c r="F88" s="63">
        <v>429.65</v>
      </c>
      <c r="G88" s="64">
        <v>1</v>
      </c>
      <c r="H88" s="88">
        <f>F88*G88</f>
        <v>429.65</v>
      </c>
    </row>
    <row r="89" spans="1:8" ht="12.75">
      <c r="A89" s="59" t="s">
        <v>154</v>
      </c>
      <c r="B89" s="134" t="s">
        <v>128</v>
      </c>
      <c r="C89" s="66" t="s">
        <v>157</v>
      </c>
      <c r="D89" s="62" t="s">
        <v>89</v>
      </c>
      <c r="E89" s="63">
        <v>135</v>
      </c>
      <c r="F89" s="63">
        <v>428.32</v>
      </c>
      <c r="G89" s="64">
        <v>1</v>
      </c>
      <c r="H89" s="88">
        <f>F89*G89</f>
        <v>428.32</v>
      </c>
    </row>
    <row r="90" spans="1:8" ht="25.5">
      <c r="A90" s="59" t="s">
        <v>154</v>
      </c>
      <c r="B90" s="134" t="s">
        <v>130</v>
      </c>
      <c r="C90" s="66" t="s">
        <v>158</v>
      </c>
      <c r="D90" s="62" t="s">
        <v>89</v>
      </c>
      <c r="E90" s="63">
        <v>584</v>
      </c>
      <c r="F90" s="63">
        <v>1210.1</v>
      </c>
      <c r="G90" s="64">
        <v>1</v>
      </c>
      <c r="H90" s="88">
        <f>F90*G90</f>
        <v>1210.1</v>
      </c>
    </row>
    <row r="91" spans="1:8" ht="12.75">
      <c r="A91" s="59" t="s">
        <v>154</v>
      </c>
      <c r="B91" s="134" t="s">
        <v>132</v>
      </c>
      <c r="C91" s="66" t="s">
        <v>159</v>
      </c>
      <c r="D91" s="62" t="s">
        <v>91</v>
      </c>
      <c r="E91" s="63">
        <v>320</v>
      </c>
      <c r="F91" s="63">
        <v>401</v>
      </c>
      <c r="G91" s="64">
        <v>1</v>
      </c>
      <c r="H91" s="88">
        <f>F91*G91</f>
        <v>401</v>
      </c>
    </row>
    <row r="92" spans="1:8" ht="12.75">
      <c r="A92" s="59" t="s">
        <v>154</v>
      </c>
      <c r="B92" s="134" t="s">
        <v>134</v>
      </c>
      <c r="C92" s="145" t="s">
        <v>160</v>
      </c>
      <c r="D92" s="71" t="s">
        <v>161</v>
      </c>
      <c r="E92" s="146">
        <v>18</v>
      </c>
      <c r="F92" s="146">
        <v>93.54</v>
      </c>
      <c r="G92" s="72">
        <v>3</v>
      </c>
      <c r="H92" s="147">
        <f aca="true" t="shared" si="2" ref="H92:H102">F92*G92</f>
        <v>280.62</v>
      </c>
    </row>
    <row r="93" spans="1:8" ht="12.75">
      <c r="A93" s="59" t="s">
        <v>154</v>
      </c>
      <c r="B93" s="134" t="s">
        <v>75</v>
      </c>
      <c r="C93" s="145" t="s">
        <v>162</v>
      </c>
      <c r="D93" s="71" t="s">
        <v>161</v>
      </c>
      <c r="E93" s="146">
        <v>13</v>
      </c>
      <c r="F93" s="146">
        <v>87.79</v>
      </c>
      <c r="G93" s="72">
        <v>8</v>
      </c>
      <c r="H93" s="147">
        <f t="shared" si="2"/>
        <v>702.32</v>
      </c>
    </row>
    <row r="94" spans="1:8" ht="12.75">
      <c r="A94" s="59" t="s">
        <v>154</v>
      </c>
      <c r="B94" s="134" t="s">
        <v>93</v>
      </c>
      <c r="C94" s="145" t="s">
        <v>163</v>
      </c>
      <c r="D94" s="71" t="s">
        <v>161</v>
      </c>
      <c r="E94" s="146">
        <v>26</v>
      </c>
      <c r="F94" s="146">
        <v>102.74</v>
      </c>
      <c r="G94" s="72">
        <v>2</v>
      </c>
      <c r="H94" s="147">
        <f t="shared" si="2"/>
        <v>205.48</v>
      </c>
    </row>
    <row r="95" spans="1:8" ht="12.75">
      <c r="A95" s="59" t="s">
        <v>154</v>
      </c>
      <c r="B95" s="134" t="s">
        <v>94</v>
      </c>
      <c r="C95" s="145" t="s">
        <v>164</v>
      </c>
      <c r="D95" s="71" t="s">
        <v>161</v>
      </c>
      <c r="E95" s="146">
        <v>13</v>
      </c>
      <c r="F95" s="146">
        <v>87.79</v>
      </c>
      <c r="G95" s="72">
        <v>8</v>
      </c>
      <c r="H95" s="147">
        <f t="shared" si="2"/>
        <v>702.32</v>
      </c>
    </row>
    <row r="96" spans="1:8" ht="12.75">
      <c r="A96" s="59" t="s">
        <v>154</v>
      </c>
      <c r="B96" s="134" t="s">
        <v>95</v>
      </c>
      <c r="C96" s="145" t="s">
        <v>165</v>
      </c>
      <c r="D96" s="71" t="s">
        <v>161</v>
      </c>
      <c r="E96" s="146">
        <v>21</v>
      </c>
      <c r="F96" s="146">
        <v>96.99</v>
      </c>
      <c r="G96" s="72">
        <v>3</v>
      </c>
      <c r="H96" s="147">
        <f t="shared" si="2"/>
        <v>290.96999999999997</v>
      </c>
    </row>
    <row r="97" spans="1:8" ht="25.5">
      <c r="A97" s="59" t="s">
        <v>154</v>
      </c>
      <c r="B97" s="134" t="s">
        <v>96</v>
      </c>
      <c r="C97" s="145" t="s">
        <v>166</v>
      </c>
      <c r="D97" s="71" t="s">
        <v>161</v>
      </c>
      <c r="E97" s="146">
        <v>16</v>
      </c>
      <c r="F97" s="146">
        <v>91.24</v>
      </c>
      <c r="G97" s="72">
        <v>2</v>
      </c>
      <c r="H97" s="147">
        <f t="shared" si="2"/>
        <v>182.48</v>
      </c>
    </row>
    <row r="98" spans="1:8" ht="12.75">
      <c r="A98" s="59" t="s">
        <v>154</v>
      </c>
      <c r="B98" s="134" t="s">
        <v>98</v>
      </c>
      <c r="C98" s="145" t="s">
        <v>167</v>
      </c>
      <c r="D98" s="71" t="s">
        <v>161</v>
      </c>
      <c r="E98" s="146">
        <v>11</v>
      </c>
      <c r="F98" s="146">
        <v>85.49</v>
      </c>
      <c r="G98" s="72">
        <v>7</v>
      </c>
      <c r="H98" s="147">
        <f t="shared" si="2"/>
        <v>598.43</v>
      </c>
    </row>
    <row r="99" spans="1:8" ht="12.75">
      <c r="A99" s="59" t="s">
        <v>154</v>
      </c>
      <c r="B99" s="134" t="s">
        <v>100</v>
      </c>
      <c r="C99" s="145" t="s">
        <v>168</v>
      </c>
      <c r="D99" s="71" t="s">
        <v>161</v>
      </c>
      <c r="E99" s="146">
        <v>39</v>
      </c>
      <c r="F99" s="146">
        <v>117.69</v>
      </c>
      <c r="G99" s="72">
        <v>6</v>
      </c>
      <c r="H99" s="147">
        <f t="shared" si="2"/>
        <v>706.14</v>
      </c>
    </row>
    <row r="100" spans="1:8" ht="12.75">
      <c r="A100" s="59" t="s">
        <v>154</v>
      </c>
      <c r="B100" s="134" t="s">
        <v>102</v>
      </c>
      <c r="C100" s="145" t="s">
        <v>169</v>
      </c>
      <c r="D100" s="71" t="s">
        <v>161</v>
      </c>
      <c r="E100" s="146">
        <v>23</v>
      </c>
      <c r="F100" s="146">
        <v>99.29</v>
      </c>
      <c r="G100" s="72">
        <v>2</v>
      </c>
      <c r="H100" s="147">
        <f t="shared" si="2"/>
        <v>198.58</v>
      </c>
    </row>
    <row r="101" spans="1:8" ht="12.75">
      <c r="A101" s="59" t="s">
        <v>154</v>
      </c>
      <c r="B101" s="134" t="s">
        <v>104</v>
      </c>
      <c r="C101" s="145" t="s">
        <v>170</v>
      </c>
      <c r="D101" s="71" t="s">
        <v>161</v>
      </c>
      <c r="E101" s="146">
        <v>36</v>
      </c>
      <c r="F101" s="146">
        <v>114.24</v>
      </c>
      <c r="G101" s="72">
        <v>2</v>
      </c>
      <c r="H101" s="147">
        <f t="shared" si="2"/>
        <v>228.48</v>
      </c>
    </row>
    <row r="102" spans="1:8" ht="13.5" thickBot="1">
      <c r="A102" s="59" t="s">
        <v>154</v>
      </c>
      <c r="B102" s="134" t="s">
        <v>106</v>
      </c>
      <c r="C102" s="145" t="s">
        <v>171</v>
      </c>
      <c r="D102" s="71" t="s">
        <v>161</v>
      </c>
      <c r="E102" s="146">
        <v>18</v>
      </c>
      <c r="F102" s="146">
        <v>93.54</v>
      </c>
      <c r="G102" s="72">
        <v>2</v>
      </c>
      <c r="H102" s="147">
        <f t="shared" si="2"/>
        <v>187.08</v>
      </c>
    </row>
    <row r="103" spans="1:8" ht="13.5" thickBot="1">
      <c r="A103" s="68"/>
      <c r="B103" s="69"/>
      <c r="C103" s="70" t="s">
        <v>78</v>
      </c>
      <c r="D103" s="71"/>
      <c r="E103" s="148"/>
      <c r="F103" s="72"/>
      <c r="G103" s="63"/>
      <c r="H103" s="73">
        <f>SUM(H87:H102)</f>
        <v>7618.939999999999</v>
      </c>
    </row>
    <row r="104" spans="1:8" ht="12.75">
      <c r="A104" s="142"/>
      <c r="B104" s="123"/>
      <c r="C104" s="76"/>
      <c r="D104" s="143"/>
      <c r="E104" s="149"/>
      <c r="F104" s="78"/>
      <c r="G104" s="78"/>
      <c r="H104" s="150"/>
    </row>
    <row r="105" spans="1:8" ht="13.5" thickBot="1">
      <c r="A105" s="151"/>
      <c r="B105" s="152"/>
      <c r="C105" s="153"/>
      <c r="D105" s="154"/>
      <c r="E105" s="155"/>
      <c r="F105" s="155"/>
      <c r="G105" s="156"/>
      <c r="H105" s="156"/>
    </row>
    <row r="106" spans="1:8" ht="33" customHeight="1" thickBot="1">
      <c r="A106" s="284" t="s">
        <v>172</v>
      </c>
      <c r="B106" s="285"/>
      <c r="C106" s="285"/>
      <c r="D106" s="285"/>
      <c r="E106" s="285"/>
      <c r="F106" s="286"/>
      <c r="G106" s="157"/>
      <c r="H106" s="158">
        <f>H103+H81+H49+H41+H15</f>
        <v>175353.128314</v>
      </c>
    </row>
  </sheetData>
  <mergeCells count="18">
    <mergeCell ref="A1:H1"/>
    <mergeCell ref="A2:H2"/>
    <mergeCell ref="A3:H3"/>
    <mergeCell ref="A4:H4"/>
    <mergeCell ref="G7:H7"/>
    <mergeCell ref="G18:H18"/>
    <mergeCell ref="G19:G20"/>
    <mergeCell ref="H19:H20"/>
    <mergeCell ref="G44:H44"/>
    <mergeCell ref="G45:G46"/>
    <mergeCell ref="H45:H46"/>
    <mergeCell ref="G52:H52"/>
    <mergeCell ref="A106:F106"/>
    <mergeCell ref="G53:G54"/>
    <mergeCell ref="H53:H54"/>
    <mergeCell ref="G84:H84"/>
    <mergeCell ref="G85:G86"/>
    <mergeCell ref="H85:H86"/>
  </mergeCells>
  <printOptions/>
  <pageMargins left="0.28" right="0.22" top="0.16" bottom="0.25" header="0.5" footer="0.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55">
      <selection activeCell="A1" sqref="A1:O74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1.00390625" style="0" customWidth="1"/>
    <col min="4" max="4" width="12.125" style="0" customWidth="1"/>
    <col min="5" max="5" width="9.25390625" style="0" customWidth="1"/>
    <col min="6" max="7" width="8.625" style="0" customWidth="1"/>
    <col min="8" max="8" width="10.375" style="0" customWidth="1"/>
    <col min="9" max="9" width="10.25390625" style="0" customWidth="1"/>
    <col min="10" max="10" width="11.75390625" style="0" customWidth="1"/>
    <col min="13" max="13" width="11.375" style="0" customWidth="1"/>
    <col min="14" max="14" width="10.00390625" style="0" customWidth="1"/>
    <col min="15" max="15" width="10.875" style="0" customWidth="1"/>
  </cols>
  <sheetData>
    <row r="1" spans="1:14" ht="15.75">
      <c r="A1" s="25"/>
      <c r="B1" s="24" t="s">
        <v>173</v>
      </c>
      <c r="C1" s="23"/>
      <c r="D1" s="23"/>
      <c r="E1" s="23"/>
      <c r="F1" s="23"/>
      <c r="H1" s="159"/>
      <c r="I1" s="159"/>
      <c r="J1" s="159"/>
      <c r="K1" s="160"/>
      <c r="L1" s="161"/>
      <c r="M1" s="2"/>
      <c r="N1" s="2"/>
    </row>
    <row r="2" spans="1:15" ht="15.75">
      <c r="A2" s="23"/>
      <c r="B2" s="24" t="s">
        <v>174</v>
      </c>
      <c r="C2" s="23"/>
      <c r="D2" s="23"/>
      <c r="E2" s="23"/>
      <c r="F2" s="23"/>
      <c r="G2" s="23"/>
      <c r="H2" s="162"/>
      <c r="I2" s="162"/>
      <c r="J2" s="162"/>
      <c r="K2" s="163"/>
      <c r="L2" s="164"/>
      <c r="M2" s="165"/>
      <c r="N2" s="165"/>
      <c r="O2" s="23"/>
    </row>
    <row r="3" spans="1:14" ht="12.75">
      <c r="A3" s="25"/>
      <c r="B3" s="1"/>
      <c r="H3" s="159"/>
      <c r="I3" s="159"/>
      <c r="J3" s="159"/>
      <c r="K3" s="160"/>
      <c r="L3" s="161"/>
      <c r="M3" s="2"/>
      <c r="N3" s="2"/>
    </row>
    <row r="4" spans="1:15" ht="13.5" thickBot="1">
      <c r="A4" s="200"/>
      <c r="B4" s="201"/>
      <c r="C4" s="202"/>
      <c r="D4" s="202"/>
      <c r="E4" s="202"/>
      <c r="F4" s="202"/>
      <c r="G4" s="202"/>
      <c r="H4" s="203"/>
      <c r="I4" s="203"/>
      <c r="J4" s="203"/>
      <c r="K4" s="203"/>
      <c r="L4" s="204"/>
      <c r="M4" s="202"/>
      <c r="N4" s="202"/>
      <c r="O4" s="202"/>
    </row>
    <row r="5" spans="1:15" ht="12.75">
      <c r="A5" s="305" t="s">
        <v>52</v>
      </c>
      <c r="B5" s="305" t="s">
        <v>175</v>
      </c>
      <c r="C5" s="279" t="s">
        <v>176</v>
      </c>
      <c r="D5" s="279" t="s">
        <v>177</v>
      </c>
      <c r="E5" s="279" t="s">
        <v>178</v>
      </c>
      <c r="F5" s="281" t="s">
        <v>179</v>
      </c>
      <c r="G5" s="281" t="s">
        <v>180</v>
      </c>
      <c r="H5" s="301" t="s">
        <v>181</v>
      </c>
      <c r="I5" s="301" t="s">
        <v>182</v>
      </c>
      <c r="J5" s="301" t="s">
        <v>183</v>
      </c>
      <c r="K5" s="303" t="s">
        <v>184</v>
      </c>
      <c r="L5" s="295" t="s">
        <v>185</v>
      </c>
      <c r="M5" s="295" t="s">
        <v>186</v>
      </c>
      <c r="N5" s="297" t="s">
        <v>187</v>
      </c>
      <c r="O5" s="295" t="s">
        <v>201</v>
      </c>
    </row>
    <row r="6" spans="1:15" ht="13.5" thickBot="1">
      <c r="A6" s="306"/>
      <c r="B6" s="306"/>
      <c r="C6" s="280"/>
      <c r="D6" s="280"/>
      <c r="E6" s="280"/>
      <c r="F6" s="304"/>
      <c r="G6" s="304"/>
      <c r="H6" s="302"/>
      <c r="I6" s="302"/>
      <c r="J6" s="302"/>
      <c r="K6" s="278"/>
      <c r="L6" s="296"/>
      <c r="M6" s="296"/>
      <c r="N6" s="298"/>
      <c r="O6" s="299"/>
    </row>
    <row r="7" spans="1:15" ht="13.5" thickBot="1">
      <c r="A7" s="205">
        <v>2</v>
      </c>
      <c r="B7" s="206" t="s">
        <v>56</v>
      </c>
      <c r="C7" s="207"/>
      <c r="D7" s="207"/>
      <c r="E7" s="207"/>
      <c r="F7" s="207"/>
      <c r="G7" s="207"/>
      <c r="H7" s="208"/>
      <c r="I7" s="208"/>
      <c r="J7" s="208"/>
      <c r="K7" s="208"/>
      <c r="L7" s="209"/>
      <c r="M7" s="207"/>
      <c r="N7" s="210"/>
      <c r="O7" s="300"/>
    </row>
    <row r="8" spans="1:15" ht="38.25">
      <c r="A8" s="170">
        <v>1</v>
      </c>
      <c r="B8" s="171" t="s">
        <v>202</v>
      </c>
      <c r="C8" s="172">
        <v>4465.65</v>
      </c>
      <c r="D8" s="172">
        <v>4465.65</v>
      </c>
      <c r="E8" s="172">
        <v>4465.65</v>
      </c>
      <c r="F8" s="172">
        <v>4465.65</v>
      </c>
      <c r="G8" s="172">
        <v>4465.65</v>
      </c>
      <c r="H8" s="173">
        <v>4465.65</v>
      </c>
      <c r="I8" s="173">
        <v>4465.65</v>
      </c>
      <c r="J8" s="173">
        <v>4465.65</v>
      </c>
      <c r="K8" s="173">
        <v>4465.65</v>
      </c>
      <c r="L8" s="172">
        <f>8000/34653.3*14668.2</f>
        <v>3386.2749002259525</v>
      </c>
      <c r="M8" s="172">
        <f>6290/34653.3*14668.2</f>
        <v>2662.458640302655</v>
      </c>
      <c r="N8" s="172">
        <f>5100/34653.3*14668.2</f>
        <v>2158.7502488940445</v>
      </c>
      <c r="O8" s="172">
        <f>SUM(C8:N8)</f>
        <v>48398.33378942266</v>
      </c>
    </row>
    <row r="9" spans="1:15" ht="51">
      <c r="A9" s="170">
        <v>2</v>
      </c>
      <c r="B9" s="171" t="s">
        <v>203</v>
      </c>
      <c r="C9" s="172">
        <v>23809.75</v>
      </c>
      <c r="D9" s="172"/>
      <c r="E9" s="172"/>
      <c r="F9" s="172"/>
      <c r="G9" s="172"/>
      <c r="H9" s="173"/>
      <c r="I9" s="173"/>
      <c r="J9" s="173"/>
      <c r="K9" s="173"/>
      <c r="L9" s="174"/>
      <c r="M9" s="172"/>
      <c r="N9" s="172"/>
      <c r="O9" s="172">
        <f>SUM(C9:N9)</f>
        <v>23809.75</v>
      </c>
    </row>
    <row r="10" spans="1:15" ht="51">
      <c r="A10" s="181">
        <v>3</v>
      </c>
      <c r="B10" s="6" t="s">
        <v>204</v>
      </c>
      <c r="C10" s="183"/>
      <c r="D10" s="183">
        <v>52326</v>
      </c>
      <c r="E10" s="183"/>
      <c r="F10" s="183"/>
      <c r="G10" s="183"/>
      <c r="H10" s="184"/>
      <c r="I10" s="184"/>
      <c r="J10" s="184"/>
      <c r="K10" s="184"/>
      <c r="L10" s="185"/>
      <c r="M10" s="183"/>
      <c r="N10" s="183"/>
      <c r="O10" s="172">
        <f>SUM(C10:N10)</f>
        <v>52326</v>
      </c>
    </row>
    <row r="11" spans="1:15" ht="12.75">
      <c r="A11" s="211"/>
      <c r="B11" s="212" t="s">
        <v>188</v>
      </c>
      <c r="C11" s="213"/>
      <c r="D11" s="213"/>
      <c r="E11" s="213"/>
      <c r="F11" s="213"/>
      <c r="G11" s="213"/>
      <c r="H11" s="214"/>
      <c r="I11" s="214"/>
      <c r="J11" s="214"/>
      <c r="K11" s="214"/>
      <c r="L11" s="215" t="s">
        <v>189</v>
      </c>
      <c r="M11" s="215" t="s">
        <v>190</v>
      </c>
      <c r="N11" s="215" t="s">
        <v>191</v>
      </c>
      <c r="O11" s="216"/>
    </row>
    <row r="12" spans="1:15" ht="12.75">
      <c r="A12" s="181"/>
      <c r="B12" s="171" t="s">
        <v>205</v>
      </c>
      <c r="C12" s="183"/>
      <c r="D12" s="183"/>
      <c r="E12" s="183"/>
      <c r="F12" s="183"/>
      <c r="G12" s="183"/>
      <c r="H12" s="184"/>
      <c r="I12" s="184"/>
      <c r="J12" s="184"/>
      <c r="K12" s="184"/>
      <c r="L12" s="185" t="s">
        <v>2</v>
      </c>
      <c r="M12" s="183">
        <v>9.09</v>
      </c>
      <c r="N12" s="183">
        <v>426</v>
      </c>
      <c r="O12" s="172">
        <f>M12*N12</f>
        <v>3872.34</v>
      </c>
    </row>
    <row r="13" spans="1:15" ht="12.75">
      <c r="A13" s="181"/>
      <c r="B13" s="171" t="s">
        <v>206</v>
      </c>
      <c r="C13" s="183"/>
      <c r="D13" s="183"/>
      <c r="E13" s="183"/>
      <c r="F13" s="183"/>
      <c r="G13" s="183"/>
      <c r="H13" s="184"/>
      <c r="I13" s="184"/>
      <c r="J13" s="184"/>
      <c r="K13" s="184"/>
      <c r="L13" s="185" t="s">
        <v>207</v>
      </c>
      <c r="M13" s="183">
        <v>29</v>
      </c>
      <c r="N13" s="183">
        <v>200.6</v>
      </c>
      <c r="O13" s="172">
        <f>M13*N13</f>
        <v>5817.4</v>
      </c>
    </row>
    <row r="14" spans="1:15" ht="38.25">
      <c r="A14" s="28">
        <v>4</v>
      </c>
      <c r="B14" s="171" t="s">
        <v>208</v>
      </c>
      <c r="C14" s="8"/>
      <c r="D14" s="8">
        <v>13750</v>
      </c>
      <c r="E14" s="8"/>
      <c r="F14" s="8"/>
      <c r="G14" s="8"/>
      <c r="H14" s="167"/>
      <c r="I14" s="167"/>
      <c r="J14" s="167"/>
      <c r="K14" s="167"/>
      <c r="L14" s="168"/>
      <c r="M14" s="8"/>
      <c r="N14" s="8"/>
      <c r="O14" s="172">
        <f>SUM(C14:N14)</f>
        <v>13750</v>
      </c>
    </row>
    <row r="15" spans="1:15" ht="25.5">
      <c r="A15" s="217">
        <v>5</v>
      </c>
      <c r="B15" s="171" t="s">
        <v>209</v>
      </c>
      <c r="C15" s="8"/>
      <c r="D15" s="8"/>
      <c r="E15" s="8">
        <v>1120</v>
      </c>
      <c r="F15" s="8"/>
      <c r="G15" s="8"/>
      <c r="H15" s="167"/>
      <c r="I15" s="167"/>
      <c r="J15" s="167"/>
      <c r="K15" s="218"/>
      <c r="L15" s="176"/>
      <c r="M15" s="176"/>
      <c r="N15" s="176"/>
      <c r="O15" s="172">
        <f>SUM(C15:N15)</f>
        <v>1120</v>
      </c>
    </row>
    <row r="16" spans="1:15" ht="38.25">
      <c r="A16" s="28">
        <v>6</v>
      </c>
      <c r="B16" s="6" t="s">
        <v>210</v>
      </c>
      <c r="C16" s="8"/>
      <c r="D16" s="8"/>
      <c r="E16" s="8"/>
      <c r="F16" s="8"/>
      <c r="G16" s="8"/>
      <c r="H16" s="167">
        <v>11500</v>
      </c>
      <c r="I16" s="167"/>
      <c r="J16" s="167"/>
      <c r="K16" s="218"/>
      <c r="L16" s="176"/>
      <c r="M16" s="219"/>
      <c r="N16" s="219"/>
      <c r="O16" s="172">
        <f>SUM(C16:N16)</f>
        <v>11500</v>
      </c>
    </row>
    <row r="17" spans="1:15" ht="38.25">
      <c r="A17" s="217">
        <v>7</v>
      </c>
      <c r="B17" s="6" t="s">
        <v>211</v>
      </c>
      <c r="C17" s="8"/>
      <c r="D17" s="8"/>
      <c r="E17" s="8"/>
      <c r="F17" s="8"/>
      <c r="G17" s="8"/>
      <c r="H17" s="167"/>
      <c r="I17" s="167">
        <v>14000</v>
      </c>
      <c r="J17" s="167"/>
      <c r="K17" s="218"/>
      <c r="L17" s="176"/>
      <c r="M17" s="176"/>
      <c r="N17" s="176"/>
      <c r="O17" s="172">
        <f>SUM(C17:N17)</f>
        <v>14000</v>
      </c>
    </row>
    <row r="18" spans="1:15" ht="12.75">
      <c r="A18" s="220"/>
      <c r="B18" s="212" t="s">
        <v>188</v>
      </c>
      <c r="C18" s="213"/>
      <c r="D18" s="213"/>
      <c r="E18" s="213"/>
      <c r="F18" s="213"/>
      <c r="G18" s="213"/>
      <c r="H18" s="214"/>
      <c r="I18" s="214"/>
      <c r="J18" s="214"/>
      <c r="K18" s="214"/>
      <c r="L18" s="176" t="s">
        <v>189</v>
      </c>
      <c r="M18" s="176" t="s">
        <v>190</v>
      </c>
      <c r="N18" s="176" t="s">
        <v>191</v>
      </c>
      <c r="O18" s="219"/>
    </row>
    <row r="19" spans="1:15" ht="12.75">
      <c r="A19" s="217"/>
      <c r="B19" s="6" t="s">
        <v>212</v>
      </c>
      <c r="C19" s="8"/>
      <c r="D19" s="8"/>
      <c r="E19" s="8"/>
      <c r="F19" s="8"/>
      <c r="G19" s="8"/>
      <c r="H19" s="167"/>
      <c r="I19" s="167"/>
      <c r="J19" s="167"/>
      <c r="K19" s="218"/>
      <c r="L19" s="176" t="s">
        <v>91</v>
      </c>
      <c r="M19" s="176">
        <v>1</v>
      </c>
      <c r="N19" s="179">
        <v>100</v>
      </c>
      <c r="O19" s="172">
        <f>M19*N19</f>
        <v>100</v>
      </c>
    </row>
    <row r="20" spans="1:15" ht="12.75">
      <c r="A20" s="217"/>
      <c r="B20" s="6" t="s">
        <v>192</v>
      </c>
      <c r="C20" s="8"/>
      <c r="D20" s="8"/>
      <c r="E20" s="8"/>
      <c r="F20" s="8"/>
      <c r="G20" s="8"/>
      <c r="H20" s="167"/>
      <c r="I20" s="167"/>
      <c r="J20" s="167"/>
      <c r="K20" s="218"/>
      <c r="L20" s="176" t="s">
        <v>91</v>
      </c>
      <c r="M20" s="176">
        <v>10</v>
      </c>
      <c r="N20" s="179">
        <v>12.75</v>
      </c>
      <c r="O20" s="172">
        <f>M20*N20</f>
        <v>127.5</v>
      </c>
    </row>
    <row r="21" spans="1:15" ht="63.75">
      <c r="A21" s="217">
        <v>8</v>
      </c>
      <c r="B21" s="6" t="s">
        <v>213</v>
      </c>
      <c r="C21" s="8"/>
      <c r="D21" s="8"/>
      <c r="E21" s="8"/>
      <c r="F21" s="8"/>
      <c r="G21" s="8"/>
      <c r="H21" s="167"/>
      <c r="I21" s="167">
        <v>1000</v>
      </c>
      <c r="J21" s="167"/>
      <c r="K21" s="218"/>
      <c r="L21" s="176"/>
      <c r="M21" s="176"/>
      <c r="N21" s="179"/>
      <c r="O21" s="172">
        <f>SUM(C21:N21)</f>
        <v>1000</v>
      </c>
    </row>
    <row r="22" spans="1:15" ht="51">
      <c r="A22" s="170">
        <v>9</v>
      </c>
      <c r="B22" s="6" t="s">
        <v>214</v>
      </c>
      <c r="C22" s="8"/>
      <c r="D22" s="8"/>
      <c r="E22" s="8"/>
      <c r="F22" s="8"/>
      <c r="G22" s="8"/>
      <c r="H22" s="167"/>
      <c r="I22" s="167"/>
      <c r="J22" s="167">
        <v>16000</v>
      </c>
      <c r="K22" s="167"/>
      <c r="L22" s="176"/>
      <c r="M22" s="176"/>
      <c r="N22" s="176"/>
      <c r="O22" s="172">
        <f>SUM(C22:N22)</f>
        <v>16000</v>
      </c>
    </row>
    <row r="23" spans="1:15" ht="12.75">
      <c r="A23" s="220"/>
      <c r="B23" s="212" t="s">
        <v>188</v>
      </c>
      <c r="C23" s="213"/>
      <c r="D23" s="213"/>
      <c r="E23" s="213"/>
      <c r="F23" s="213"/>
      <c r="G23" s="213"/>
      <c r="H23" s="214"/>
      <c r="I23" s="214"/>
      <c r="J23" s="214"/>
      <c r="K23" s="214"/>
      <c r="L23" s="176" t="s">
        <v>189</v>
      </c>
      <c r="M23" s="176" t="s">
        <v>190</v>
      </c>
      <c r="N23" s="176" t="s">
        <v>191</v>
      </c>
      <c r="O23" s="219"/>
    </row>
    <row r="24" spans="1:15" ht="12.75">
      <c r="A24" s="28"/>
      <c r="B24" s="171" t="s">
        <v>193</v>
      </c>
      <c r="C24" s="8"/>
      <c r="D24" s="8"/>
      <c r="E24" s="8"/>
      <c r="F24" s="8"/>
      <c r="G24" s="8"/>
      <c r="H24" s="167"/>
      <c r="I24" s="167"/>
      <c r="J24" s="167"/>
      <c r="K24" s="167"/>
      <c r="L24" s="179" t="s">
        <v>2</v>
      </c>
      <c r="M24" s="179">
        <v>40</v>
      </c>
      <c r="N24" s="180">
        <v>167.95</v>
      </c>
      <c r="O24" s="174">
        <f>M24*N24</f>
        <v>6718</v>
      </c>
    </row>
    <row r="25" spans="1:15" ht="12.75">
      <c r="A25" s="170"/>
      <c r="B25" s="171" t="s">
        <v>194</v>
      </c>
      <c r="C25" s="8"/>
      <c r="D25" s="8"/>
      <c r="E25" s="8"/>
      <c r="F25" s="8"/>
      <c r="G25" s="8"/>
      <c r="H25" s="167"/>
      <c r="I25" s="167"/>
      <c r="J25" s="167"/>
      <c r="K25" s="167"/>
      <c r="L25" s="179" t="s">
        <v>195</v>
      </c>
      <c r="M25" s="179">
        <v>35</v>
      </c>
      <c r="N25" s="180">
        <v>18.71</v>
      </c>
      <c r="O25" s="174">
        <f>M25*N25</f>
        <v>654.85</v>
      </c>
    </row>
    <row r="26" spans="1:15" ht="51">
      <c r="A26" s="170">
        <v>10</v>
      </c>
      <c r="B26" s="171" t="s">
        <v>215</v>
      </c>
      <c r="C26" s="8"/>
      <c r="D26" s="8"/>
      <c r="E26" s="8"/>
      <c r="F26" s="8"/>
      <c r="G26" s="8"/>
      <c r="H26" s="167"/>
      <c r="I26" s="167"/>
      <c r="J26" s="167">
        <v>1500</v>
      </c>
      <c r="K26" s="167"/>
      <c r="L26" s="174"/>
      <c r="M26" s="172"/>
      <c r="N26" s="175"/>
      <c r="O26" s="8">
        <f>SUM(C26:N26)</f>
        <v>1500</v>
      </c>
    </row>
    <row r="27" spans="1:15" ht="38.25">
      <c r="A27" s="170">
        <v>11</v>
      </c>
      <c r="B27" s="171" t="s">
        <v>216</v>
      </c>
      <c r="C27" s="172"/>
      <c r="D27" s="172"/>
      <c r="E27" s="172"/>
      <c r="F27" s="172"/>
      <c r="G27" s="172"/>
      <c r="H27" s="173"/>
      <c r="I27" s="173"/>
      <c r="J27" s="173">
        <v>25350</v>
      </c>
      <c r="K27" s="173"/>
      <c r="L27" s="174"/>
      <c r="M27" s="172"/>
      <c r="N27" s="175"/>
      <c r="O27" s="8">
        <f>SUM(C27:N27)</f>
        <v>25350</v>
      </c>
    </row>
    <row r="28" spans="1:15" ht="12.75">
      <c r="A28" s="170">
        <v>12</v>
      </c>
      <c r="B28" s="171" t="s">
        <v>196</v>
      </c>
      <c r="C28" s="8"/>
      <c r="D28" s="8"/>
      <c r="E28" s="8"/>
      <c r="F28" s="8"/>
      <c r="G28" s="8"/>
      <c r="H28" s="167"/>
      <c r="I28" s="167"/>
      <c r="J28" s="167">
        <f>0.6*1116.67</f>
        <v>670.0020000000001</v>
      </c>
      <c r="K28" s="167"/>
      <c r="L28" s="168"/>
      <c r="M28" s="8"/>
      <c r="N28" s="8"/>
      <c r="O28" s="172">
        <f>SUM(C28:N28)</f>
        <v>670.0020000000001</v>
      </c>
    </row>
    <row r="29" spans="1:15" ht="63.75">
      <c r="A29" s="217">
        <v>13</v>
      </c>
      <c r="B29" s="221" t="s">
        <v>217</v>
      </c>
      <c r="C29" s="8"/>
      <c r="D29" s="8"/>
      <c r="E29" s="8"/>
      <c r="F29" s="8"/>
      <c r="G29" s="8"/>
      <c r="H29" s="167"/>
      <c r="I29" s="167"/>
      <c r="J29" s="167"/>
      <c r="K29" s="218">
        <v>7000</v>
      </c>
      <c r="L29" s="176"/>
      <c r="M29" s="176"/>
      <c r="N29" s="179"/>
      <c r="O29" s="8">
        <f>SUM(C29:N29)</f>
        <v>7000</v>
      </c>
    </row>
    <row r="30" spans="1:15" ht="63.75">
      <c r="A30" s="217">
        <v>14</v>
      </c>
      <c r="B30" s="221" t="s">
        <v>218</v>
      </c>
      <c r="C30" s="8"/>
      <c r="D30" s="8"/>
      <c r="E30" s="8"/>
      <c r="F30" s="8"/>
      <c r="G30" s="8"/>
      <c r="H30" s="167"/>
      <c r="I30" s="167"/>
      <c r="J30" s="167"/>
      <c r="K30" s="218">
        <v>4000</v>
      </c>
      <c r="L30" s="176"/>
      <c r="M30" s="176"/>
      <c r="N30" s="179"/>
      <c r="O30" s="8">
        <f>SUM(C30:N30)</f>
        <v>4000</v>
      </c>
    </row>
    <row r="31" spans="1:15" ht="12.75">
      <c r="A31" s="220"/>
      <c r="B31" s="212" t="s">
        <v>188</v>
      </c>
      <c r="C31" s="213"/>
      <c r="D31" s="213"/>
      <c r="E31" s="213"/>
      <c r="F31" s="213"/>
      <c r="G31" s="213"/>
      <c r="H31" s="214"/>
      <c r="I31" s="214"/>
      <c r="J31" s="214"/>
      <c r="K31" s="214"/>
      <c r="L31" s="176" t="s">
        <v>189</v>
      </c>
      <c r="M31" s="176" t="s">
        <v>190</v>
      </c>
      <c r="N31" s="176" t="s">
        <v>191</v>
      </c>
      <c r="O31" s="219"/>
    </row>
    <row r="32" spans="1:15" ht="12.75">
      <c r="A32" s="217"/>
      <c r="B32" s="171" t="s">
        <v>197</v>
      </c>
      <c r="C32" s="8"/>
      <c r="D32" s="8"/>
      <c r="E32" s="8"/>
      <c r="F32" s="8"/>
      <c r="G32" s="8"/>
      <c r="H32" s="167"/>
      <c r="I32" s="167"/>
      <c r="J32" s="167"/>
      <c r="K32" s="167"/>
      <c r="L32" s="174" t="s">
        <v>2</v>
      </c>
      <c r="M32" s="172">
        <v>10</v>
      </c>
      <c r="N32" s="175">
        <v>167.95</v>
      </c>
      <c r="O32" s="172">
        <f>M32*N32</f>
        <v>1679.5</v>
      </c>
    </row>
    <row r="33" spans="1:15" ht="12.75">
      <c r="A33" s="217"/>
      <c r="B33" s="171" t="s">
        <v>219</v>
      </c>
      <c r="C33" s="172"/>
      <c r="D33" s="172"/>
      <c r="E33" s="172"/>
      <c r="F33" s="172"/>
      <c r="G33" s="172"/>
      <c r="H33" s="173"/>
      <c r="I33" s="173"/>
      <c r="J33" s="173"/>
      <c r="K33" s="173"/>
      <c r="L33" s="174" t="s">
        <v>195</v>
      </c>
      <c r="M33" s="172">
        <v>4</v>
      </c>
      <c r="N33" s="175">
        <v>18.71</v>
      </c>
      <c r="O33" s="172">
        <f>M33*N33</f>
        <v>74.84</v>
      </c>
    </row>
    <row r="34" spans="1:15" ht="63.75">
      <c r="A34" s="217">
        <v>15</v>
      </c>
      <c r="B34" s="221" t="s">
        <v>220</v>
      </c>
      <c r="C34" s="8"/>
      <c r="D34" s="8"/>
      <c r="E34" s="8"/>
      <c r="F34" s="8"/>
      <c r="G34" s="8"/>
      <c r="H34" s="167"/>
      <c r="I34" s="167"/>
      <c r="J34" s="167"/>
      <c r="K34" s="218">
        <v>4000</v>
      </c>
      <c r="L34" s="176"/>
      <c r="M34" s="176"/>
      <c r="N34" s="179"/>
      <c r="O34" s="172">
        <f>SUM(C34:N34)</f>
        <v>4000</v>
      </c>
    </row>
    <row r="35" spans="1:15" ht="12.75">
      <c r="A35" s="220"/>
      <c r="B35" s="212" t="s">
        <v>188</v>
      </c>
      <c r="C35" s="213"/>
      <c r="D35" s="213"/>
      <c r="E35" s="213"/>
      <c r="F35" s="213"/>
      <c r="G35" s="213"/>
      <c r="H35" s="214"/>
      <c r="I35" s="214"/>
      <c r="J35" s="214"/>
      <c r="K35" s="214"/>
      <c r="L35" s="176" t="s">
        <v>189</v>
      </c>
      <c r="M35" s="176" t="s">
        <v>190</v>
      </c>
      <c r="N35" s="176" t="s">
        <v>191</v>
      </c>
      <c r="O35" s="219"/>
    </row>
    <row r="36" spans="1:15" ht="12.75">
      <c r="A36" s="217"/>
      <c r="B36" s="171" t="s">
        <v>197</v>
      </c>
      <c r="C36" s="8"/>
      <c r="D36" s="8"/>
      <c r="E36" s="8"/>
      <c r="F36" s="8"/>
      <c r="G36" s="8"/>
      <c r="H36" s="167"/>
      <c r="I36" s="167"/>
      <c r="J36" s="167"/>
      <c r="K36" s="167"/>
      <c r="L36" s="174" t="s">
        <v>2</v>
      </c>
      <c r="M36" s="172">
        <v>10</v>
      </c>
      <c r="N36" s="175">
        <v>167.95</v>
      </c>
      <c r="O36" s="172">
        <f>M36*N36</f>
        <v>1679.5</v>
      </c>
    </row>
    <row r="37" spans="1:15" ht="12.75">
      <c r="A37" s="217"/>
      <c r="B37" s="171" t="s">
        <v>219</v>
      </c>
      <c r="C37" s="172"/>
      <c r="D37" s="172"/>
      <c r="E37" s="172"/>
      <c r="F37" s="172"/>
      <c r="G37" s="172"/>
      <c r="H37" s="173"/>
      <c r="I37" s="173"/>
      <c r="J37" s="173"/>
      <c r="K37" s="173"/>
      <c r="L37" s="174" t="s">
        <v>195</v>
      </c>
      <c r="M37" s="172">
        <v>4</v>
      </c>
      <c r="N37" s="175">
        <v>18.71</v>
      </c>
      <c r="O37" s="172">
        <f>M37*N37</f>
        <v>74.84</v>
      </c>
    </row>
    <row r="38" spans="1:15" ht="63.75">
      <c r="A38" s="217">
        <v>16</v>
      </c>
      <c r="B38" s="221" t="s">
        <v>221</v>
      </c>
      <c r="C38" s="8"/>
      <c r="D38" s="8"/>
      <c r="E38" s="8"/>
      <c r="F38" s="8"/>
      <c r="G38" s="8"/>
      <c r="H38" s="167"/>
      <c r="I38" s="167"/>
      <c r="J38" s="167"/>
      <c r="K38" s="218">
        <v>4000</v>
      </c>
      <c r="L38" s="176"/>
      <c r="M38" s="176"/>
      <c r="N38" s="179"/>
      <c r="O38" s="172">
        <f>SUM(C38:N38)</f>
        <v>4000</v>
      </c>
    </row>
    <row r="39" spans="1:15" ht="12.75">
      <c r="A39" s="220"/>
      <c r="B39" s="212" t="s">
        <v>188</v>
      </c>
      <c r="C39" s="213"/>
      <c r="D39" s="213"/>
      <c r="E39" s="213"/>
      <c r="F39" s="213"/>
      <c r="G39" s="213"/>
      <c r="H39" s="214"/>
      <c r="I39" s="214"/>
      <c r="J39" s="214"/>
      <c r="K39" s="214"/>
      <c r="L39" s="176" t="s">
        <v>189</v>
      </c>
      <c r="M39" s="176" t="s">
        <v>190</v>
      </c>
      <c r="N39" s="176" t="s">
        <v>191</v>
      </c>
      <c r="O39" s="219"/>
    </row>
    <row r="40" spans="1:15" ht="12.75">
      <c r="A40" s="217"/>
      <c r="B40" s="171" t="s">
        <v>197</v>
      </c>
      <c r="C40" s="8"/>
      <c r="D40" s="8"/>
      <c r="E40" s="8"/>
      <c r="F40" s="8"/>
      <c r="G40" s="8"/>
      <c r="H40" s="167"/>
      <c r="I40" s="167"/>
      <c r="J40" s="167"/>
      <c r="K40" s="167"/>
      <c r="L40" s="174" t="s">
        <v>2</v>
      </c>
      <c r="M40" s="172">
        <v>10</v>
      </c>
      <c r="N40" s="175">
        <v>167.95</v>
      </c>
      <c r="O40" s="172">
        <f>M40*N40</f>
        <v>1679.5</v>
      </c>
    </row>
    <row r="41" spans="1:15" ht="12.75">
      <c r="A41" s="217"/>
      <c r="B41" s="171" t="s">
        <v>219</v>
      </c>
      <c r="C41" s="172"/>
      <c r="D41" s="172"/>
      <c r="E41" s="172"/>
      <c r="F41" s="172"/>
      <c r="G41" s="172"/>
      <c r="H41" s="173"/>
      <c r="I41" s="173"/>
      <c r="J41" s="173"/>
      <c r="K41" s="173"/>
      <c r="L41" s="174" t="s">
        <v>195</v>
      </c>
      <c r="M41" s="172">
        <v>4</v>
      </c>
      <c r="N41" s="175">
        <v>18.71</v>
      </c>
      <c r="O41" s="172">
        <f>M41*N41</f>
        <v>74.84</v>
      </c>
    </row>
    <row r="42" spans="1:15" ht="51">
      <c r="A42" s="170">
        <v>17</v>
      </c>
      <c r="B42" s="6" t="s">
        <v>222</v>
      </c>
      <c r="C42" s="8"/>
      <c r="D42" s="8"/>
      <c r="E42" s="8"/>
      <c r="F42" s="8"/>
      <c r="G42" s="8"/>
      <c r="H42" s="167"/>
      <c r="I42" s="167"/>
      <c r="J42" s="167"/>
      <c r="K42" s="167">
        <v>12000</v>
      </c>
      <c r="L42" s="176"/>
      <c r="M42" s="176"/>
      <c r="N42" s="176"/>
      <c r="O42" s="178">
        <f>SUM(C42:N42)</f>
        <v>12000</v>
      </c>
    </row>
    <row r="43" spans="1:15" ht="38.25">
      <c r="A43" s="28">
        <v>18</v>
      </c>
      <c r="B43" s="6" t="s">
        <v>223</v>
      </c>
      <c r="C43" s="8"/>
      <c r="D43" s="8"/>
      <c r="E43" s="8"/>
      <c r="F43" s="8"/>
      <c r="G43" s="8"/>
      <c r="H43" s="167"/>
      <c r="I43" s="167"/>
      <c r="J43" s="167"/>
      <c r="K43" s="167"/>
      <c r="L43" s="176">
        <v>850</v>
      </c>
      <c r="M43" s="172"/>
      <c r="N43" s="175"/>
      <c r="O43" s="178">
        <f>SUM(C43:N43)</f>
        <v>850</v>
      </c>
    </row>
    <row r="44" spans="1:15" ht="51">
      <c r="A44" s="170">
        <v>19</v>
      </c>
      <c r="B44" s="171" t="s">
        <v>224</v>
      </c>
      <c r="C44" s="172"/>
      <c r="D44" s="172"/>
      <c r="E44" s="172"/>
      <c r="F44" s="172"/>
      <c r="G44" s="172"/>
      <c r="H44" s="173"/>
      <c r="I44" s="173"/>
      <c r="J44" s="173"/>
      <c r="K44" s="173"/>
      <c r="L44" s="174">
        <v>36000</v>
      </c>
      <c r="M44" s="172"/>
      <c r="N44" s="175"/>
      <c r="O44" s="178">
        <f>SUM(C44:N44)</f>
        <v>36000</v>
      </c>
    </row>
    <row r="45" spans="1:15" ht="12.75">
      <c r="A45" s="220"/>
      <c r="B45" s="212" t="s">
        <v>188</v>
      </c>
      <c r="C45" s="219"/>
      <c r="D45" s="219"/>
      <c r="E45" s="219"/>
      <c r="F45" s="219"/>
      <c r="G45" s="219"/>
      <c r="H45" s="218"/>
      <c r="I45" s="218"/>
      <c r="J45" s="218"/>
      <c r="K45" s="218"/>
      <c r="L45" s="176" t="s">
        <v>189</v>
      </c>
      <c r="M45" s="176" t="s">
        <v>190</v>
      </c>
      <c r="N45" s="176" t="s">
        <v>191</v>
      </c>
      <c r="O45" s="219"/>
    </row>
    <row r="46" spans="1:15" ht="12.75">
      <c r="A46" s="170"/>
      <c r="B46" s="171" t="s">
        <v>197</v>
      </c>
      <c r="C46" s="8"/>
      <c r="D46" s="8"/>
      <c r="E46" s="8"/>
      <c r="F46" s="8"/>
      <c r="G46" s="8"/>
      <c r="H46" s="167"/>
      <c r="I46" s="167"/>
      <c r="J46" s="167"/>
      <c r="K46" s="167"/>
      <c r="L46" s="174" t="s">
        <v>2</v>
      </c>
      <c r="M46" s="172">
        <v>90</v>
      </c>
      <c r="N46" s="175">
        <v>167.95</v>
      </c>
      <c r="O46" s="172">
        <f>M46*N46</f>
        <v>15115.499999999998</v>
      </c>
    </row>
    <row r="47" spans="1:15" ht="12.75">
      <c r="A47" s="170"/>
      <c r="B47" s="171" t="s">
        <v>219</v>
      </c>
      <c r="C47" s="172"/>
      <c r="D47" s="172"/>
      <c r="E47" s="172"/>
      <c r="F47" s="172"/>
      <c r="G47" s="172"/>
      <c r="H47" s="173"/>
      <c r="I47" s="173"/>
      <c r="J47" s="173"/>
      <c r="K47" s="173"/>
      <c r="L47" s="174" t="s">
        <v>195</v>
      </c>
      <c r="M47" s="172">
        <v>124</v>
      </c>
      <c r="N47" s="175">
        <v>18.71</v>
      </c>
      <c r="O47" s="172">
        <f>M47*N47</f>
        <v>2320.04</v>
      </c>
    </row>
    <row r="48" spans="1:15" ht="63.75">
      <c r="A48" s="217">
        <v>20</v>
      </c>
      <c r="B48" s="221" t="s">
        <v>225</v>
      </c>
      <c r="C48" s="8"/>
      <c r="D48" s="8"/>
      <c r="E48" s="8"/>
      <c r="F48" s="8"/>
      <c r="G48" s="8"/>
      <c r="H48" s="167"/>
      <c r="I48" s="167"/>
      <c r="J48" s="167"/>
      <c r="K48" s="218"/>
      <c r="L48" s="176">
        <v>35000</v>
      </c>
      <c r="M48" s="176"/>
      <c r="N48" s="179"/>
      <c r="O48" s="172">
        <f>SUM(C48:N48)</f>
        <v>35000</v>
      </c>
    </row>
    <row r="49" spans="1:15" ht="12.75">
      <c r="A49" s="220"/>
      <c r="B49" s="212" t="s">
        <v>188</v>
      </c>
      <c r="C49" s="213"/>
      <c r="D49" s="213"/>
      <c r="E49" s="213"/>
      <c r="F49" s="213"/>
      <c r="G49" s="213"/>
      <c r="H49" s="214"/>
      <c r="I49" s="214"/>
      <c r="J49" s="214"/>
      <c r="K49" s="214"/>
      <c r="L49" s="176" t="s">
        <v>189</v>
      </c>
      <c r="M49" s="176" t="s">
        <v>190</v>
      </c>
      <c r="N49" s="176" t="s">
        <v>191</v>
      </c>
      <c r="O49" s="219"/>
    </row>
    <row r="50" spans="1:15" ht="12.75">
      <c r="A50" s="217"/>
      <c r="B50" s="221" t="s">
        <v>226</v>
      </c>
      <c r="C50" s="8"/>
      <c r="D50" s="8"/>
      <c r="E50" s="8"/>
      <c r="F50" s="8"/>
      <c r="G50" s="8"/>
      <c r="H50" s="167"/>
      <c r="I50" s="167"/>
      <c r="J50" s="167"/>
      <c r="K50" s="218"/>
      <c r="L50" s="176" t="s">
        <v>227</v>
      </c>
      <c r="M50" s="176">
        <v>5</v>
      </c>
      <c r="N50" s="179">
        <v>206</v>
      </c>
      <c r="O50" s="172">
        <f aca="true" t="shared" si="0" ref="O50:O55">M50*N50</f>
        <v>1030</v>
      </c>
    </row>
    <row r="51" spans="1:15" ht="12.75">
      <c r="A51" s="217"/>
      <c r="B51" s="221" t="s">
        <v>228</v>
      </c>
      <c r="C51" s="8"/>
      <c r="D51" s="8"/>
      <c r="E51" s="8"/>
      <c r="F51" s="8"/>
      <c r="G51" s="8"/>
      <c r="H51" s="167"/>
      <c r="I51" s="167"/>
      <c r="J51" s="167"/>
      <c r="K51" s="218"/>
      <c r="L51" s="176" t="s">
        <v>229</v>
      </c>
      <c r="M51" s="176">
        <v>2</v>
      </c>
      <c r="N51" s="179">
        <v>2600</v>
      </c>
      <c r="O51" s="172">
        <f t="shared" si="0"/>
        <v>5200</v>
      </c>
    </row>
    <row r="52" spans="1:15" ht="12.75">
      <c r="A52" s="217"/>
      <c r="B52" s="221" t="s">
        <v>230</v>
      </c>
      <c r="C52" s="8"/>
      <c r="D52" s="8"/>
      <c r="E52" s="8"/>
      <c r="F52" s="8"/>
      <c r="G52" s="8"/>
      <c r="H52" s="167"/>
      <c r="I52" s="167"/>
      <c r="J52" s="167"/>
      <c r="K52" s="218"/>
      <c r="L52" s="176" t="s">
        <v>91</v>
      </c>
      <c r="M52" s="176">
        <v>3</v>
      </c>
      <c r="N52" s="179">
        <v>960</v>
      </c>
      <c r="O52" s="172">
        <f t="shared" si="0"/>
        <v>2880</v>
      </c>
    </row>
    <row r="53" spans="1:15" ht="12.75">
      <c r="A53" s="217"/>
      <c r="B53" s="221" t="s">
        <v>231</v>
      </c>
      <c r="C53" s="8"/>
      <c r="D53" s="8"/>
      <c r="E53" s="8"/>
      <c r="F53" s="8"/>
      <c r="G53" s="8"/>
      <c r="H53" s="167"/>
      <c r="I53" s="167"/>
      <c r="J53" s="167"/>
      <c r="K53" s="218"/>
      <c r="L53" s="176" t="s">
        <v>2</v>
      </c>
      <c r="M53" s="176">
        <v>20</v>
      </c>
      <c r="N53" s="179">
        <v>144.53</v>
      </c>
      <c r="O53" s="172">
        <f t="shared" si="0"/>
        <v>2890.6</v>
      </c>
    </row>
    <row r="54" spans="1:15" ht="12.75">
      <c r="A54" s="217"/>
      <c r="B54" s="221" t="s">
        <v>232</v>
      </c>
      <c r="C54" s="8"/>
      <c r="D54" s="8"/>
      <c r="E54" s="8"/>
      <c r="F54" s="8"/>
      <c r="G54" s="8"/>
      <c r="H54" s="167"/>
      <c r="I54" s="167"/>
      <c r="J54" s="167"/>
      <c r="K54" s="218"/>
      <c r="L54" s="176" t="s">
        <v>195</v>
      </c>
      <c r="M54" s="176">
        <v>3</v>
      </c>
      <c r="N54" s="179">
        <v>18.71</v>
      </c>
      <c r="O54" s="172">
        <f t="shared" si="0"/>
        <v>56.13</v>
      </c>
    </row>
    <row r="55" spans="1:15" ht="12.75">
      <c r="A55" s="217"/>
      <c r="B55" s="221" t="s">
        <v>233</v>
      </c>
      <c r="C55" s="8"/>
      <c r="D55" s="8"/>
      <c r="E55" s="8"/>
      <c r="F55" s="8"/>
      <c r="G55" s="8"/>
      <c r="H55" s="167"/>
      <c r="I55" s="167"/>
      <c r="J55" s="167"/>
      <c r="K55" s="218"/>
      <c r="L55" s="176" t="s">
        <v>91</v>
      </c>
      <c r="M55" s="176">
        <v>6</v>
      </c>
      <c r="N55" s="179">
        <v>90</v>
      </c>
      <c r="O55" s="172">
        <f t="shared" si="0"/>
        <v>540</v>
      </c>
    </row>
    <row r="56" spans="1:15" ht="25.5">
      <c r="A56" s="217">
        <v>21</v>
      </c>
      <c r="B56" s="1" t="s">
        <v>234</v>
      </c>
      <c r="C56" s="8"/>
      <c r="D56" s="8"/>
      <c r="E56" s="8"/>
      <c r="F56" s="8"/>
      <c r="G56" s="8"/>
      <c r="H56" s="167"/>
      <c r="I56" s="167"/>
      <c r="J56" s="167"/>
      <c r="K56" s="218"/>
      <c r="L56" s="176">
        <v>15325.67</v>
      </c>
      <c r="M56" s="176"/>
      <c r="N56" s="179"/>
      <c r="O56" s="172">
        <f>SUM(C56:N56)</f>
        <v>15325.67</v>
      </c>
    </row>
    <row r="57" spans="1:15" ht="38.25">
      <c r="A57" s="217">
        <v>22</v>
      </c>
      <c r="B57" s="221" t="s">
        <v>235</v>
      </c>
      <c r="C57" s="8"/>
      <c r="D57" s="8"/>
      <c r="E57" s="8"/>
      <c r="F57" s="8"/>
      <c r="G57" s="8"/>
      <c r="H57" s="167"/>
      <c r="I57" s="167"/>
      <c r="J57" s="167"/>
      <c r="K57" s="218"/>
      <c r="L57" s="176">
        <v>6000</v>
      </c>
      <c r="M57" s="176"/>
      <c r="N57" s="179"/>
      <c r="O57" s="172">
        <f>SUM(C57:N57)</f>
        <v>6000</v>
      </c>
    </row>
    <row r="58" spans="1:15" ht="12.75">
      <c r="A58" s="220"/>
      <c r="B58" s="212" t="s">
        <v>188</v>
      </c>
      <c r="C58" s="213"/>
      <c r="D58" s="213"/>
      <c r="E58" s="213"/>
      <c r="F58" s="213"/>
      <c r="G58" s="213"/>
      <c r="H58" s="214"/>
      <c r="I58" s="214"/>
      <c r="J58" s="214"/>
      <c r="K58" s="214"/>
      <c r="L58" s="176" t="s">
        <v>189</v>
      </c>
      <c r="M58" s="176" t="s">
        <v>190</v>
      </c>
      <c r="N58" s="176" t="s">
        <v>191</v>
      </c>
      <c r="O58" s="219"/>
    </row>
    <row r="59" spans="1:15" ht="12.75">
      <c r="A59" s="217"/>
      <c r="B59" s="221" t="s">
        <v>236</v>
      </c>
      <c r="C59" s="8"/>
      <c r="D59" s="8"/>
      <c r="E59" s="8"/>
      <c r="F59" s="8"/>
      <c r="G59" s="8"/>
      <c r="H59" s="167"/>
      <c r="I59" s="167"/>
      <c r="J59" s="167"/>
      <c r="K59" s="218"/>
      <c r="L59" s="176" t="s">
        <v>91</v>
      </c>
      <c r="M59" s="176">
        <v>1</v>
      </c>
      <c r="N59" s="179">
        <v>200</v>
      </c>
      <c r="O59" s="172">
        <f>M59*N59</f>
        <v>200</v>
      </c>
    </row>
    <row r="60" spans="1:15" ht="12.75">
      <c r="A60" s="217"/>
      <c r="B60" s="221" t="s">
        <v>237</v>
      </c>
      <c r="C60" s="8"/>
      <c r="D60" s="8"/>
      <c r="E60" s="8"/>
      <c r="F60" s="8"/>
      <c r="G60" s="8"/>
      <c r="H60" s="167"/>
      <c r="I60" s="167"/>
      <c r="J60" s="167"/>
      <c r="K60" s="218"/>
      <c r="L60" s="176" t="s">
        <v>91</v>
      </c>
      <c r="M60" s="176">
        <v>2</v>
      </c>
      <c r="N60" s="179">
        <v>390</v>
      </c>
      <c r="O60" s="172">
        <f aca="true" t="shared" si="1" ref="O60:O66">M60*N60</f>
        <v>780</v>
      </c>
    </row>
    <row r="61" spans="1:15" ht="12.75">
      <c r="A61" s="217"/>
      <c r="B61" s="221" t="s">
        <v>238</v>
      </c>
      <c r="C61" s="8"/>
      <c r="D61" s="8"/>
      <c r="E61" s="8"/>
      <c r="F61" s="8"/>
      <c r="G61" s="8"/>
      <c r="H61" s="167"/>
      <c r="I61" s="167"/>
      <c r="J61" s="167"/>
      <c r="K61" s="218"/>
      <c r="L61" s="176" t="s">
        <v>91</v>
      </c>
      <c r="M61" s="176">
        <v>1</v>
      </c>
      <c r="N61" s="179">
        <v>251</v>
      </c>
      <c r="O61" s="172">
        <f t="shared" si="1"/>
        <v>251</v>
      </c>
    </row>
    <row r="62" spans="1:15" ht="12.75">
      <c r="A62" s="217"/>
      <c r="B62" s="221" t="s">
        <v>239</v>
      </c>
      <c r="C62" s="8"/>
      <c r="D62" s="8"/>
      <c r="E62" s="8"/>
      <c r="F62" s="8"/>
      <c r="G62" s="8"/>
      <c r="H62" s="167"/>
      <c r="I62" s="167"/>
      <c r="J62" s="167"/>
      <c r="K62" s="218"/>
      <c r="L62" s="176" t="s">
        <v>91</v>
      </c>
      <c r="M62" s="176">
        <v>1</v>
      </c>
      <c r="N62" s="179">
        <v>343</v>
      </c>
      <c r="O62" s="172">
        <f t="shared" si="1"/>
        <v>343</v>
      </c>
    </row>
    <row r="63" spans="1:15" ht="12.75">
      <c r="A63" s="217"/>
      <c r="B63" s="221" t="s">
        <v>240</v>
      </c>
      <c r="C63" s="8"/>
      <c r="D63" s="8"/>
      <c r="E63" s="8"/>
      <c r="F63" s="8"/>
      <c r="G63" s="8"/>
      <c r="H63" s="167"/>
      <c r="I63" s="167"/>
      <c r="J63" s="167"/>
      <c r="K63" s="218"/>
      <c r="L63" s="176" t="s">
        <v>91</v>
      </c>
      <c r="M63" s="176">
        <v>1</v>
      </c>
      <c r="N63" s="179">
        <v>165</v>
      </c>
      <c r="O63" s="172">
        <f t="shared" si="1"/>
        <v>165</v>
      </c>
    </row>
    <row r="64" spans="1:15" ht="12.75">
      <c r="A64" s="217"/>
      <c r="B64" s="221" t="s">
        <v>241</v>
      </c>
      <c r="C64" s="8"/>
      <c r="D64" s="8"/>
      <c r="E64" s="8"/>
      <c r="F64" s="8"/>
      <c r="G64" s="8"/>
      <c r="H64" s="167"/>
      <c r="I64" s="167"/>
      <c r="J64" s="167"/>
      <c r="K64" s="218"/>
      <c r="L64" s="176" t="s">
        <v>91</v>
      </c>
      <c r="M64" s="176">
        <v>1</v>
      </c>
      <c r="N64" s="179">
        <v>170</v>
      </c>
      <c r="O64" s="172">
        <f t="shared" si="1"/>
        <v>170</v>
      </c>
    </row>
    <row r="65" spans="1:15" ht="12.75">
      <c r="A65" s="217"/>
      <c r="B65" s="221" t="s">
        <v>242</v>
      </c>
      <c r="C65" s="8"/>
      <c r="D65" s="8"/>
      <c r="E65" s="8"/>
      <c r="F65" s="8"/>
      <c r="G65" s="8"/>
      <c r="H65" s="167"/>
      <c r="I65" s="167"/>
      <c r="J65" s="167"/>
      <c r="K65" s="218"/>
      <c r="L65" s="176" t="s">
        <v>91</v>
      </c>
      <c r="M65" s="176">
        <v>1</v>
      </c>
      <c r="N65" s="179">
        <v>10</v>
      </c>
      <c r="O65" s="172">
        <f t="shared" si="1"/>
        <v>10</v>
      </c>
    </row>
    <row r="66" spans="1:15" ht="12.75">
      <c r="A66" s="217"/>
      <c r="B66" s="221" t="s">
        <v>243</v>
      </c>
      <c r="C66" s="8"/>
      <c r="D66" s="8"/>
      <c r="E66" s="8"/>
      <c r="F66" s="8"/>
      <c r="G66" s="8"/>
      <c r="H66" s="167"/>
      <c r="I66" s="167"/>
      <c r="J66" s="167"/>
      <c r="K66" s="218"/>
      <c r="L66" s="176" t="s">
        <v>91</v>
      </c>
      <c r="M66" s="176">
        <v>1</v>
      </c>
      <c r="N66" s="179">
        <v>43</v>
      </c>
      <c r="O66" s="172">
        <f t="shared" si="1"/>
        <v>43</v>
      </c>
    </row>
    <row r="67" spans="1:15" ht="38.25">
      <c r="A67" s="217">
        <v>23</v>
      </c>
      <c r="B67" s="221" t="s">
        <v>244</v>
      </c>
      <c r="C67" s="8"/>
      <c r="D67" s="8"/>
      <c r="E67" s="8"/>
      <c r="F67" s="8"/>
      <c r="G67" s="8"/>
      <c r="H67" s="167"/>
      <c r="I67" s="167"/>
      <c r="J67" s="167"/>
      <c r="K67" s="218"/>
      <c r="L67" s="176">
        <v>19150</v>
      </c>
      <c r="M67" s="176"/>
      <c r="N67" s="179"/>
      <c r="O67" s="172">
        <f>SUM(C67:N67)</f>
        <v>19150</v>
      </c>
    </row>
    <row r="68" spans="1:15" ht="38.25">
      <c r="A68" s="217">
        <v>24</v>
      </c>
      <c r="B68" s="6" t="s">
        <v>245</v>
      </c>
      <c r="C68" s="8"/>
      <c r="D68" s="8"/>
      <c r="E68" s="8"/>
      <c r="F68" s="8"/>
      <c r="G68" s="8"/>
      <c r="H68" s="167"/>
      <c r="I68" s="167"/>
      <c r="J68" s="167"/>
      <c r="K68" s="167"/>
      <c r="L68" s="176"/>
      <c r="M68" s="176">
        <v>2500</v>
      </c>
      <c r="N68" s="176"/>
      <c r="O68" s="172">
        <f>SUM(C68:N68)</f>
        <v>2500</v>
      </c>
    </row>
    <row r="69" spans="1:15" ht="12.75">
      <c r="A69" s="220"/>
      <c r="B69" s="177" t="s">
        <v>188</v>
      </c>
      <c r="C69" s="219"/>
      <c r="D69" s="219"/>
      <c r="E69" s="219"/>
      <c r="F69" s="219"/>
      <c r="G69" s="219"/>
      <c r="H69" s="218"/>
      <c r="I69" s="218"/>
      <c r="J69" s="218"/>
      <c r="K69" s="218"/>
      <c r="L69" s="176" t="s">
        <v>189</v>
      </c>
      <c r="M69" s="176" t="s">
        <v>190</v>
      </c>
      <c r="N69" s="176" t="s">
        <v>191</v>
      </c>
      <c r="O69" s="219"/>
    </row>
    <row r="70" spans="1:15" ht="12.75">
      <c r="A70" s="217"/>
      <c r="B70" s="171" t="s">
        <v>246</v>
      </c>
      <c r="C70" s="172"/>
      <c r="D70" s="172"/>
      <c r="E70" s="172"/>
      <c r="F70" s="172"/>
      <c r="G70" s="172"/>
      <c r="H70" s="173"/>
      <c r="I70" s="173"/>
      <c r="J70" s="173"/>
      <c r="K70" s="173"/>
      <c r="L70" s="174" t="s">
        <v>91</v>
      </c>
      <c r="M70" s="172">
        <v>3</v>
      </c>
      <c r="N70" s="175">
        <v>45.05</v>
      </c>
      <c r="O70" s="8">
        <f>M70*N70</f>
        <v>135.14999999999998</v>
      </c>
    </row>
    <row r="71" spans="1:15" ht="13.5" thickBot="1">
      <c r="A71" s="181"/>
      <c r="B71" s="182"/>
      <c r="C71" s="183"/>
      <c r="D71" s="183"/>
      <c r="E71" s="183"/>
      <c r="F71" s="183"/>
      <c r="G71" s="183"/>
      <c r="H71" s="184"/>
      <c r="I71" s="184"/>
      <c r="J71" s="184"/>
      <c r="K71" s="184"/>
      <c r="L71" s="185"/>
      <c r="M71" s="183"/>
      <c r="N71" s="186"/>
      <c r="O71" s="187"/>
    </row>
    <row r="72" spans="1:15" ht="13.5" thickBot="1">
      <c r="A72" s="188"/>
      <c r="B72" s="189" t="s">
        <v>198</v>
      </c>
      <c r="C72" s="190"/>
      <c r="D72" s="190"/>
      <c r="E72" s="190"/>
      <c r="F72" s="190"/>
      <c r="G72" s="190"/>
      <c r="H72" s="191"/>
      <c r="I72" s="191"/>
      <c r="J72" s="191"/>
      <c r="K72" s="191"/>
      <c r="L72" s="192"/>
      <c r="M72" s="190"/>
      <c r="N72" s="193"/>
      <c r="O72" s="194">
        <f>SUM(O8:O71)</f>
        <v>409932.28578942263</v>
      </c>
    </row>
    <row r="73" spans="1:15" ht="13.5" thickBot="1">
      <c r="A73" s="195"/>
      <c r="B73" s="196" t="s">
        <v>199</v>
      </c>
      <c r="C73" s="197"/>
      <c r="D73" s="197"/>
      <c r="E73" s="197"/>
      <c r="F73" s="197"/>
      <c r="G73" s="197"/>
      <c r="H73" s="198"/>
      <c r="I73" s="198"/>
      <c r="J73" s="198"/>
      <c r="K73" s="198"/>
      <c r="L73" s="199"/>
      <c r="M73" s="197"/>
      <c r="N73" s="197"/>
      <c r="O73" s="222">
        <f>O72*1.0101/100</f>
        <v>4140.726018758958</v>
      </c>
    </row>
    <row r="74" spans="1:15" ht="39" thickBot="1">
      <c r="A74" s="195"/>
      <c r="B74" s="196" t="s">
        <v>200</v>
      </c>
      <c r="C74" s="197"/>
      <c r="D74" s="197"/>
      <c r="E74" s="197"/>
      <c r="F74" s="197"/>
      <c r="G74" s="197"/>
      <c r="H74" s="198"/>
      <c r="I74" s="198"/>
      <c r="J74" s="198"/>
      <c r="K74" s="198"/>
      <c r="L74" s="199"/>
      <c r="M74" s="197"/>
      <c r="N74" s="197"/>
      <c r="O74" s="194">
        <f>O72+O73</f>
        <v>414073.0118081816</v>
      </c>
    </row>
    <row r="75" spans="1:15" ht="12.75">
      <c r="A75" s="200"/>
      <c r="B75" s="201"/>
      <c r="C75" s="202"/>
      <c r="D75" s="202"/>
      <c r="E75" s="202"/>
      <c r="F75" s="202"/>
      <c r="G75" s="202"/>
      <c r="H75" s="203"/>
      <c r="I75" s="203"/>
      <c r="J75" s="203"/>
      <c r="K75" s="203"/>
      <c r="L75" s="204"/>
      <c r="M75" s="202"/>
      <c r="N75" s="202"/>
      <c r="O75" s="202"/>
    </row>
  </sheetData>
  <mergeCells count="15">
    <mergeCell ref="E5:E6"/>
    <mergeCell ref="F5:F6"/>
    <mergeCell ref="G5:G6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M5:M6"/>
    <mergeCell ref="N5:N6"/>
    <mergeCell ref="O5:O7"/>
  </mergeCells>
  <printOptions/>
  <pageMargins left="0.31" right="0.17" top="0.24" bottom="0.25" header="0.5" footer="0.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09">
      <selection activeCell="L122" sqref="L122"/>
    </sheetView>
  </sheetViews>
  <sheetFormatPr defaultColWidth="9.00390625" defaultRowHeight="12.75"/>
  <cols>
    <col min="1" max="1" width="6.125" style="0" customWidth="1"/>
    <col min="2" max="2" width="46.75390625" style="0" customWidth="1"/>
    <col min="3" max="3" width="12.75390625" style="0" customWidth="1"/>
    <col min="6" max="6" width="14.625" style="0" customWidth="1"/>
  </cols>
  <sheetData>
    <row r="1" spans="1:6" ht="15.75">
      <c r="A1" s="23" t="s">
        <v>250</v>
      </c>
      <c r="B1" s="22"/>
      <c r="C1" s="23"/>
      <c r="D1" s="23"/>
      <c r="E1" s="23"/>
      <c r="F1" s="23"/>
    </row>
    <row r="2" spans="1:6" ht="15.75">
      <c r="A2" s="23" t="s">
        <v>251</v>
      </c>
      <c r="B2" s="22"/>
      <c r="C2" s="23"/>
      <c r="D2" s="23"/>
      <c r="E2" s="23"/>
      <c r="F2" s="23"/>
    </row>
    <row r="3" ht="12.75">
      <c r="B3" s="1"/>
    </row>
    <row r="4" ht="12.75">
      <c r="B4" s="1"/>
    </row>
    <row r="5" spans="1:6" ht="12.75">
      <c r="A5" s="7"/>
      <c r="B5" s="166" t="s">
        <v>276</v>
      </c>
      <c r="C5" s="8"/>
      <c r="D5" s="8"/>
      <c r="E5" s="8"/>
      <c r="F5" s="8"/>
    </row>
    <row r="6" spans="2:6" ht="12.75">
      <c r="B6" s="1"/>
      <c r="F6" s="263"/>
    </row>
    <row r="7" spans="1:6" ht="51">
      <c r="A7" s="7"/>
      <c r="B7" s="177" t="s">
        <v>277</v>
      </c>
      <c r="C7" s="219"/>
      <c r="D7" s="219"/>
      <c r="E7" s="219"/>
      <c r="F7" s="219">
        <v>45977</v>
      </c>
    </row>
    <row r="8" spans="1:6" ht="13.5" thickBot="1">
      <c r="A8" s="187"/>
      <c r="B8" s="231" t="s">
        <v>252</v>
      </c>
      <c r="C8" s="213"/>
      <c r="D8" s="213"/>
      <c r="E8" s="213"/>
      <c r="F8" s="213">
        <f>F7*20.2/100</f>
        <v>9287.354</v>
      </c>
    </row>
    <row r="9" spans="1:6" ht="13.5" thickBot="1">
      <c r="A9" s="230"/>
      <c r="B9" s="189" t="s">
        <v>253</v>
      </c>
      <c r="C9" s="207"/>
      <c r="D9" s="207"/>
      <c r="E9" s="207"/>
      <c r="F9" s="224">
        <f>F7+F8</f>
        <v>55264.354</v>
      </c>
    </row>
    <row r="10" spans="1:6" ht="13.5" thickBot="1">
      <c r="A10" s="264"/>
      <c r="B10" s="265"/>
      <c r="C10" s="31"/>
      <c r="D10" s="223"/>
      <c r="E10" s="223"/>
      <c r="F10" s="229"/>
    </row>
    <row r="11" spans="1:6" ht="13.5" thickBot="1">
      <c r="A11" s="230"/>
      <c r="B11" s="189" t="s">
        <v>188</v>
      </c>
      <c r="C11" s="232" t="s">
        <v>247</v>
      </c>
      <c r="D11" s="209" t="s">
        <v>190</v>
      </c>
      <c r="E11" s="209" t="s">
        <v>191</v>
      </c>
      <c r="F11" s="233" t="s">
        <v>248</v>
      </c>
    </row>
    <row r="12" spans="1:6" ht="12.75">
      <c r="A12" s="169"/>
      <c r="B12" s="212" t="s">
        <v>268</v>
      </c>
      <c r="C12" s="256" t="s">
        <v>207</v>
      </c>
      <c r="D12" s="174">
        <f>3*30</f>
        <v>90</v>
      </c>
      <c r="E12" s="174">
        <f>333.2/30</f>
        <v>11.106666666666666</v>
      </c>
      <c r="F12" s="178">
        <f aca="true" t="shared" si="0" ref="F12:F23">D12*E12</f>
        <v>999.5999999999999</v>
      </c>
    </row>
    <row r="13" spans="1:6" ht="12.75">
      <c r="A13" s="169"/>
      <c r="B13" s="212" t="s">
        <v>278</v>
      </c>
      <c r="C13" s="256" t="s">
        <v>207</v>
      </c>
      <c r="D13" s="174">
        <f>2*18</f>
        <v>36</v>
      </c>
      <c r="E13" s="174">
        <f>356.15/18</f>
        <v>19.78611111111111</v>
      </c>
      <c r="F13" s="178">
        <f t="shared" si="0"/>
        <v>712.3</v>
      </c>
    </row>
    <row r="14" spans="1:6" ht="12.75">
      <c r="A14" s="169"/>
      <c r="B14" s="212" t="s">
        <v>269</v>
      </c>
      <c r="C14" s="256" t="s">
        <v>207</v>
      </c>
      <c r="D14" s="174">
        <f>4*10</f>
        <v>40</v>
      </c>
      <c r="E14" s="174">
        <f>419.05/10</f>
        <v>41.905</v>
      </c>
      <c r="F14" s="178">
        <f t="shared" si="0"/>
        <v>1676.2</v>
      </c>
    </row>
    <row r="15" spans="1:6" ht="12.75">
      <c r="A15" s="169"/>
      <c r="B15" s="212" t="s">
        <v>270</v>
      </c>
      <c r="C15" s="256" t="s">
        <v>207</v>
      </c>
      <c r="D15" s="174">
        <f>46*14</f>
        <v>644</v>
      </c>
      <c r="E15" s="174">
        <f>697.85/14</f>
        <v>49.846428571428575</v>
      </c>
      <c r="F15" s="178">
        <f t="shared" si="0"/>
        <v>32101.100000000002</v>
      </c>
    </row>
    <row r="16" spans="1:6" ht="12.75">
      <c r="A16" s="169"/>
      <c r="B16" s="212" t="s">
        <v>279</v>
      </c>
      <c r="C16" s="256" t="s">
        <v>207</v>
      </c>
      <c r="D16" s="174">
        <f>15*14</f>
        <v>210</v>
      </c>
      <c r="E16" s="174">
        <f>483.65/14</f>
        <v>34.54642857142857</v>
      </c>
      <c r="F16" s="178">
        <f t="shared" si="0"/>
        <v>7254.75</v>
      </c>
    </row>
    <row r="17" spans="1:6" ht="12.75">
      <c r="A17" s="169"/>
      <c r="B17" s="212" t="s">
        <v>280</v>
      </c>
      <c r="C17" s="256" t="s">
        <v>91</v>
      </c>
      <c r="D17" s="174">
        <v>42</v>
      </c>
      <c r="E17" s="174">
        <v>39.95</v>
      </c>
      <c r="F17" s="178">
        <f t="shared" si="0"/>
        <v>1677.9</v>
      </c>
    </row>
    <row r="18" spans="1:6" ht="12.75">
      <c r="A18" s="169"/>
      <c r="B18" s="212" t="s">
        <v>280</v>
      </c>
      <c r="C18" s="256" t="s">
        <v>91</v>
      </c>
      <c r="D18" s="174">
        <v>8</v>
      </c>
      <c r="E18" s="174">
        <v>45.9</v>
      </c>
      <c r="F18" s="178">
        <f t="shared" si="0"/>
        <v>367.2</v>
      </c>
    </row>
    <row r="19" spans="1:6" ht="12.75">
      <c r="A19" s="7"/>
      <c r="B19" s="177" t="s">
        <v>281</v>
      </c>
      <c r="C19" s="256" t="s">
        <v>91</v>
      </c>
      <c r="D19" s="168">
        <v>20</v>
      </c>
      <c r="E19" s="168">
        <v>40.8</v>
      </c>
      <c r="F19" s="178">
        <f t="shared" si="0"/>
        <v>816</v>
      </c>
    </row>
    <row r="20" spans="1:6" ht="12.75">
      <c r="A20" s="7"/>
      <c r="B20" s="177" t="s">
        <v>281</v>
      </c>
      <c r="C20" s="256" t="s">
        <v>91</v>
      </c>
      <c r="D20" s="168">
        <v>7</v>
      </c>
      <c r="E20" s="168">
        <v>39.95</v>
      </c>
      <c r="F20" s="178">
        <f t="shared" si="0"/>
        <v>279.65000000000003</v>
      </c>
    </row>
    <row r="21" spans="1:6" ht="12.75">
      <c r="A21" s="7"/>
      <c r="B21" s="177" t="s">
        <v>282</v>
      </c>
      <c r="C21" s="253" t="s">
        <v>207</v>
      </c>
      <c r="D21" s="168">
        <f>4*20</f>
        <v>80</v>
      </c>
      <c r="E21" s="168">
        <f>120.85</f>
        <v>120.85</v>
      </c>
      <c r="F21" s="254">
        <f t="shared" si="0"/>
        <v>9668</v>
      </c>
    </row>
    <row r="22" spans="1:6" ht="12.75">
      <c r="A22" s="7"/>
      <c r="B22" s="177" t="s">
        <v>283</v>
      </c>
      <c r="C22" s="253" t="s">
        <v>207</v>
      </c>
      <c r="D22" s="168">
        <f>1*2.7</f>
        <v>2.7</v>
      </c>
      <c r="E22" s="168">
        <f>400.35/2.7</f>
        <v>148.27777777777777</v>
      </c>
      <c r="F22" s="254">
        <f t="shared" si="0"/>
        <v>400.35</v>
      </c>
    </row>
    <row r="23" spans="1:6" ht="12.75">
      <c r="A23" s="7"/>
      <c r="B23" s="177" t="s">
        <v>284</v>
      </c>
      <c r="C23" s="253" t="s">
        <v>91</v>
      </c>
      <c r="D23" s="168">
        <v>1</v>
      </c>
      <c r="E23" s="168">
        <v>68.85</v>
      </c>
      <c r="F23" s="254">
        <f t="shared" si="0"/>
        <v>68.85</v>
      </c>
    </row>
    <row r="24" spans="1:6" ht="12.75">
      <c r="A24" s="7"/>
      <c r="B24" s="177" t="s">
        <v>260</v>
      </c>
      <c r="C24" s="253"/>
      <c r="D24" s="168"/>
      <c r="E24" s="168"/>
      <c r="F24" s="235">
        <f>SUM(F12:F23)</f>
        <v>56021.9</v>
      </c>
    </row>
    <row r="25" spans="1:6" ht="13.5" thickBot="1">
      <c r="A25" s="7"/>
      <c r="B25" s="177"/>
      <c r="C25" s="253"/>
      <c r="D25" s="168"/>
      <c r="E25" s="168"/>
      <c r="F25" s="168"/>
    </row>
    <row r="26" spans="1:6" ht="13.5" thickBot="1">
      <c r="A26" s="230"/>
      <c r="B26" s="189" t="s">
        <v>255</v>
      </c>
      <c r="C26" s="232" t="s">
        <v>247</v>
      </c>
      <c r="D26" s="209" t="s">
        <v>190</v>
      </c>
      <c r="E26" s="209" t="s">
        <v>191</v>
      </c>
      <c r="F26" s="233" t="s">
        <v>248</v>
      </c>
    </row>
    <row r="27" spans="1:6" ht="12.75">
      <c r="A27" s="7"/>
      <c r="B27" s="177" t="s">
        <v>241</v>
      </c>
      <c r="C27" s="253" t="s">
        <v>91</v>
      </c>
      <c r="D27" s="168">
        <v>4</v>
      </c>
      <c r="E27" s="168">
        <v>24.65</v>
      </c>
      <c r="F27" s="254">
        <f>D27*E27</f>
        <v>98.6</v>
      </c>
    </row>
    <row r="28" spans="1:6" ht="12.75">
      <c r="A28" s="7"/>
      <c r="B28" s="177" t="s">
        <v>241</v>
      </c>
      <c r="C28" s="253" t="s">
        <v>91</v>
      </c>
      <c r="D28" s="168">
        <v>1</v>
      </c>
      <c r="E28" s="168">
        <v>198.9</v>
      </c>
      <c r="F28" s="254">
        <f aca="true" t="shared" si="1" ref="F28:F47">D28*E28</f>
        <v>198.9</v>
      </c>
    </row>
    <row r="29" spans="1:6" ht="12.75">
      <c r="A29" s="7"/>
      <c r="B29" s="177" t="s">
        <v>241</v>
      </c>
      <c r="C29" s="253" t="s">
        <v>91</v>
      </c>
      <c r="D29" s="168">
        <v>1</v>
      </c>
      <c r="E29" s="168">
        <v>180</v>
      </c>
      <c r="F29" s="254">
        <f t="shared" si="1"/>
        <v>180</v>
      </c>
    </row>
    <row r="30" spans="1:6" ht="12.75">
      <c r="A30" s="7"/>
      <c r="B30" s="177" t="s">
        <v>241</v>
      </c>
      <c r="C30" s="253" t="s">
        <v>91</v>
      </c>
      <c r="D30" s="168">
        <v>1</v>
      </c>
      <c r="E30" s="168">
        <v>77.35</v>
      </c>
      <c r="F30" s="254">
        <f t="shared" si="1"/>
        <v>77.35</v>
      </c>
    </row>
    <row r="31" spans="1:6" ht="12.75">
      <c r="A31" s="7"/>
      <c r="B31" s="177" t="s">
        <v>241</v>
      </c>
      <c r="C31" s="253" t="s">
        <v>91</v>
      </c>
      <c r="D31" s="168">
        <v>1</v>
      </c>
      <c r="E31" s="168">
        <v>14.3</v>
      </c>
      <c r="F31" s="254">
        <f t="shared" si="1"/>
        <v>14.3</v>
      </c>
    </row>
    <row r="32" spans="1:6" ht="12.75">
      <c r="A32" s="7"/>
      <c r="B32" s="177" t="s">
        <v>285</v>
      </c>
      <c r="C32" s="253" t="s">
        <v>91</v>
      </c>
      <c r="D32" s="168">
        <v>4</v>
      </c>
      <c r="E32" s="168">
        <v>40.38</v>
      </c>
      <c r="F32" s="254">
        <f t="shared" si="1"/>
        <v>161.52</v>
      </c>
    </row>
    <row r="33" spans="1:6" ht="12.75">
      <c r="A33" s="7"/>
      <c r="B33" s="177" t="s">
        <v>267</v>
      </c>
      <c r="C33" s="253" t="s">
        <v>91</v>
      </c>
      <c r="D33" s="168">
        <v>2</v>
      </c>
      <c r="E33" s="168">
        <v>67.5</v>
      </c>
      <c r="F33" s="254">
        <f t="shared" si="1"/>
        <v>135</v>
      </c>
    </row>
    <row r="34" spans="1:6" ht="12.75">
      <c r="A34" s="7"/>
      <c r="B34" s="177" t="s">
        <v>261</v>
      </c>
      <c r="C34" s="253" t="s">
        <v>91</v>
      </c>
      <c r="D34" s="168">
        <v>1</v>
      </c>
      <c r="E34" s="168">
        <v>72</v>
      </c>
      <c r="F34" s="254">
        <f t="shared" si="1"/>
        <v>72</v>
      </c>
    </row>
    <row r="35" spans="1:6" ht="12.75">
      <c r="A35" s="7"/>
      <c r="B35" s="177" t="s">
        <v>261</v>
      </c>
      <c r="C35" s="253" t="s">
        <v>91</v>
      </c>
      <c r="D35" s="168">
        <v>1</v>
      </c>
      <c r="E35" s="168">
        <v>42</v>
      </c>
      <c r="F35" s="254">
        <f t="shared" si="1"/>
        <v>42</v>
      </c>
    </row>
    <row r="36" spans="1:6" ht="12.75">
      <c r="A36" s="7"/>
      <c r="B36" s="177" t="s">
        <v>256</v>
      </c>
      <c r="C36" s="253" t="s">
        <v>91</v>
      </c>
      <c r="D36" s="168">
        <v>1</v>
      </c>
      <c r="E36" s="168">
        <v>189</v>
      </c>
      <c r="F36" s="254">
        <f t="shared" si="1"/>
        <v>189</v>
      </c>
    </row>
    <row r="37" spans="1:6" ht="12.75">
      <c r="A37" s="7"/>
      <c r="B37" s="177" t="s">
        <v>256</v>
      </c>
      <c r="C37" s="253" t="s">
        <v>91</v>
      </c>
      <c r="D37" s="168">
        <v>2</v>
      </c>
      <c r="E37" s="168">
        <v>205.7</v>
      </c>
      <c r="F37" s="254">
        <f t="shared" si="1"/>
        <v>411.4</v>
      </c>
    </row>
    <row r="38" spans="1:6" ht="12.75">
      <c r="A38" s="7"/>
      <c r="B38" s="177" t="s">
        <v>256</v>
      </c>
      <c r="C38" s="253" t="s">
        <v>91</v>
      </c>
      <c r="D38" s="168">
        <v>1</v>
      </c>
      <c r="E38" s="168">
        <v>128.35</v>
      </c>
      <c r="F38" s="254">
        <f t="shared" si="1"/>
        <v>128.35</v>
      </c>
    </row>
    <row r="39" spans="1:6" ht="12.75">
      <c r="A39" s="7"/>
      <c r="B39" s="177" t="s">
        <v>256</v>
      </c>
      <c r="C39" s="253" t="s">
        <v>91</v>
      </c>
      <c r="D39" s="168">
        <v>1</v>
      </c>
      <c r="E39" s="168">
        <v>62</v>
      </c>
      <c r="F39" s="254">
        <f t="shared" si="1"/>
        <v>62</v>
      </c>
    </row>
    <row r="40" spans="1:6" ht="12.75">
      <c r="A40" s="7"/>
      <c r="B40" s="177" t="s">
        <v>286</v>
      </c>
      <c r="C40" s="253" t="s">
        <v>91</v>
      </c>
      <c r="D40" s="168">
        <v>1</v>
      </c>
      <c r="E40" s="168">
        <v>228.65</v>
      </c>
      <c r="F40" s="254">
        <f t="shared" si="1"/>
        <v>228.65</v>
      </c>
    </row>
    <row r="41" spans="1:6" ht="12.75">
      <c r="A41" s="7"/>
      <c r="B41" s="177" t="s">
        <v>271</v>
      </c>
      <c r="C41" s="253" t="s">
        <v>91</v>
      </c>
      <c r="D41" s="168">
        <v>10</v>
      </c>
      <c r="E41" s="168">
        <v>34</v>
      </c>
      <c r="F41" s="254">
        <f t="shared" si="1"/>
        <v>340</v>
      </c>
    </row>
    <row r="42" spans="1:6" ht="12.75">
      <c r="A42" s="7"/>
      <c r="B42" s="177" t="s">
        <v>272</v>
      </c>
      <c r="C42" s="253" t="s">
        <v>91</v>
      </c>
      <c r="D42" s="168">
        <v>5</v>
      </c>
      <c r="E42" s="168">
        <v>81.6</v>
      </c>
      <c r="F42" s="254">
        <f t="shared" si="1"/>
        <v>408</v>
      </c>
    </row>
    <row r="43" spans="1:6" ht="12.75">
      <c r="A43" s="7"/>
      <c r="B43" s="177" t="s">
        <v>272</v>
      </c>
      <c r="C43" s="253" t="s">
        <v>91</v>
      </c>
      <c r="D43" s="168">
        <v>15</v>
      </c>
      <c r="E43" s="168">
        <v>99.45</v>
      </c>
      <c r="F43" s="254">
        <f t="shared" si="1"/>
        <v>1491.75</v>
      </c>
    </row>
    <row r="44" spans="1:6" ht="12.75">
      <c r="A44" s="7"/>
      <c r="B44" s="177" t="s">
        <v>287</v>
      </c>
      <c r="C44" s="253" t="s">
        <v>91</v>
      </c>
      <c r="D44" s="168">
        <v>1</v>
      </c>
      <c r="E44" s="168">
        <v>345.95</v>
      </c>
      <c r="F44" s="254">
        <f t="shared" si="1"/>
        <v>345.95</v>
      </c>
    </row>
    <row r="45" spans="1:6" ht="12.75">
      <c r="A45" s="7"/>
      <c r="B45" s="177" t="s">
        <v>273</v>
      </c>
      <c r="C45" s="253" t="s">
        <v>91</v>
      </c>
      <c r="D45" s="168">
        <v>10</v>
      </c>
      <c r="E45" s="168">
        <v>35</v>
      </c>
      <c r="F45" s="254">
        <f t="shared" si="1"/>
        <v>350</v>
      </c>
    </row>
    <row r="46" spans="1:6" ht="12.75">
      <c r="A46" s="7"/>
      <c r="B46" s="177" t="s">
        <v>262</v>
      </c>
      <c r="C46" s="253" t="s">
        <v>91</v>
      </c>
      <c r="D46" s="168">
        <v>1</v>
      </c>
      <c r="E46" s="168">
        <v>45.05</v>
      </c>
      <c r="F46" s="254">
        <f t="shared" si="1"/>
        <v>45.05</v>
      </c>
    </row>
    <row r="47" spans="1:6" ht="13.5" thickBot="1">
      <c r="A47" s="187"/>
      <c r="B47" s="231" t="s">
        <v>274</v>
      </c>
      <c r="C47" s="266" t="s">
        <v>91</v>
      </c>
      <c r="D47" s="185">
        <v>9</v>
      </c>
      <c r="E47" s="185">
        <v>36.55</v>
      </c>
      <c r="F47" s="267">
        <f t="shared" si="1"/>
        <v>328.95</v>
      </c>
    </row>
    <row r="48" spans="1:6" ht="13.5" thickBot="1">
      <c r="A48" s="268"/>
      <c r="B48" s="238" t="s">
        <v>257</v>
      </c>
      <c r="C48" s="237"/>
      <c r="D48" s="192"/>
      <c r="E48" s="192"/>
      <c r="F48" s="258">
        <f>SUM(F27:F47)</f>
        <v>5308.7699999999995</v>
      </c>
    </row>
    <row r="49" spans="1:6" ht="13.5" thickBot="1">
      <c r="A49" s="230"/>
      <c r="B49" s="238" t="s">
        <v>263</v>
      </c>
      <c r="C49" s="257"/>
      <c r="D49" s="209"/>
      <c r="E49" s="209"/>
      <c r="F49" s="258">
        <f>F9*1/100</f>
        <v>552.64354</v>
      </c>
    </row>
    <row r="50" spans="1:6" ht="13.5" thickBot="1">
      <c r="A50" s="241" t="s">
        <v>258</v>
      </c>
      <c r="B50" s="242"/>
      <c r="C50" s="243"/>
      <c r="D50" s="244"/>
      <c r="E50" s="244"/>
      <c r="F50" s="245">
        <f>F9+F24+F48+F49</f>
        <v>117147.66754000001</v>
      </c>
    </row>
    <row r="51" spans="1:6" ht="13.5" thickBot="1">
      <c r="A51" s="246" t="s">
        <v>199</v>
      </c>
      <c r="B51" s="247"/>
      <c r="C51" s="248"/>
      <c r="D51" s="199"/>
      <c r="E51" s="199"/>
      <c r="F51" s="240">
        <f>F50*1.0101/100</f>
        <v>1183.3085898215402</v>
      </c>
    </row>
    <row r="52" spans="1:6" ht="13.5" thickBot="1">
      <c r="A52" s="246" t="s">
        <v>259</v>
      </c>
      <c r="B52" s="247"/>
      <c r="C52" s="248"/>
      <c r="D52" s="199"/>
      <c r="E52" s="199"/>
      <c r="F52" s="240">
        <f>F50+F51</f>
        <v>118330.97612982155</v>
      </c>
    </row>
    <row r="53" spans="1:6" ht="13.5" thickBot="1">
      <c r="A53" s="29"/>
      <c r="B53" s="201"/>
      <c r="C53" s="29"/>
      <c r="D53" s="255"/>
      <c r="E53" s="255"/>
      <c r="F53" s="255"/>
    </row>
    <row r="54" spans="1:6" ht="13.5" thickBot="1">
      <c r="A54" s="230"/>
      <c r="B54" s="206" t="s">
        <v>288</v>
      </c>
      <c r="C54" s="207"/>
      <c r="D54" s="207"/>
      <c r="E54" s="207"/>
      <c r="F54" s="225"/>
    </row>
    <row r="55" spans="1:6" ht="51">
      <c r="A55" s="169"/>
      <c r="B55" s="212" t="s">
        <v>289</v>
      </c>
      <c r="C55" s="216"/>
      <c r="D55" s="216"/>
      <c r="E55" s="216"/>
      <c r="F55" s="228">
        <v>160000</v>
      </c>
    </row>
    <row r="56" spans="1:6" ht="13.5" thickBot="1">
      <c r="A56" s="264"/>
      <c r="B56" s="265"/>
      <c r="C56" s="31"/>
      <c r="D56" s="223"/>
      <c r="E56" s="223"/>
      <c r="F56" s="229"/>
    </row>
    <row r="57" spans="1:6" ht="13.5" thickBot="1">
      <c r="A57" s="230"/>
      <c r="B57" s="189" t="s">
        <v>188</v>
      </c>
      <c r="C57" s="232" t="s">
        <v>247</v>
      </c>
      <c r="D57" s="209" t="s">
        <v>190</v>
      </c>
      <c r="E57" s="209" t="s">
        <v>191</v>
      </c>
      <c r="F57" s="233" t="s">
        <v>248</v>
      </c>
    </row>
    <row r="58" spans="1:6" ht="12.75">
      <c r="A58" s="169"/>
      <c r="B58" s="212" t="s">
        <v>254</v>
      </c>
      <c r="C58" s="256" t="s">
        <v>207</v>
      </c>
      <c r="D58" s="174">
        <v>70</v>
      </c>
      <c r="E58" s="174">
        <v>11.11</v>
      </c>
      <c r="F58" s="178">
        <f aca="true" t="shared" si="2" ref="F58:F68">D58*E58</f>
        <v>777.6999999999999</v>
      </c>
    </row>
    <row r="59" spans="1:6" ht="12.75">
      <c r="A59" s="7"/>
      <c r="B59" s="177" t="s">
        <v>290</v>
      </c>
      <c r="C59" s="256" t="s">
        <v>207</v>
      </c>
      <c r="D59" s="168">
        <v>18</v>
      </c>
      <c r="E59" s="168">
        <f>362.1/18</f>
        <v>20.116666666666667</v>
      </c>
      <c r="F59" s="178">
        <f t="shared" si="2"/>
        <v>362.1</v>
      </c>
    </row>
    <row r="60" spans="1:6" ht="12.75">
      <c r="A60" s="7"/>
      <c r="B60" s="177" t="s">
        <v>291</v>
      </c>
      <c r="C60" s="256" t="s">
        <v>207</v>
      </c>
      <c r="D60" s="168">
        <v>10</v>
      </c>
      <c r="E60" s="168">
        <v>48.96</v>
      </c>
      <c r="F60" s="254">
        <f t="shared" si="2"/>
        <v>489.6</v>
      </c>
    </row>
    <row r="61" spans="1:6" ht="12.75">
      <c r="A61" s="7"/>
      <c r="B61" s="177" t="s">
        <v>292</v>
      </c>
      <c r="C61" s="256" t="s">
        <v>207</v>
      </c>
      <c r="D61" s="168">
        <v>154</v>
      </c>
      <c r="E61" s="168">
        <f>621.35/14</f>
        <v>44.38214285714286</v>
      </c>
      <c r="F61" s="254">
        <f t="shared" si="2"/>
        <v>6834.85</v>
      </c>
    </row>
    <row r="62" spans="1:6" ht="12.75">
      <c r="A62" s="7"/>
      <c r="B62" s="177" t="s">
        <v>292</v>
      </c>
      <c r="C62" s="256" t="s">
        <v>207</v>
      </c>
      <c r="D62" s="168">
        <v>532</v>
      </c>
      <c r="E62" s="168">
        <f>621.35/14</f>
        <v>44.38214285714286</v>
      </c>
      <c r="F62" s="254">
        <f t="shared" si="2"/>
        <v>23611.300000000003</v>
      </c>
    </row>
    <row r="63" spans="1:6" ht="25.5">
      <c r="A63" s="7"/>
      <c r="B63" s="177" t="s">
        <v>293</v>
      </c>
      <c r="C63" s="256" t="s">
        <v>207</v>
      </c>
      <c r="D63" s="168">
        <v>98</v>
      </c>
      <c r="E63" s="168">
        <f>415.65/14</f>
        <v>29.689285714285713</v>
      </c>
      <c r="F63" s="254">
        <f t="shared" si="2"/>
        <v>2909.5499999999997</v>
      </c>
    </row>
    <row r="64" spans="1:6" ht="12.75">
      <c r="A64" s="7"/>
      <c r="B64" s="177" t="s">
        <v>294</v>
      </c>
      <c r="C64" s="253" t="s">
        <v>91</v>
      </c>
      <c r="D64" s="168">
        <v>12</v>
      </c>
      <c r="E64" s="168">
        <v>40.8</v>
      </c>
      <c r="F64" s="254">
        <f t="shared" si="2"/>
        <v>489.59999999999997</v>
      </c>
    </row>
    <row r="65" spans="1:6" ht="12.75">
      <c r="A65" s="7"/>
      <c r="B65" s="177" t="s">
        <v>294</v>
      </c>
      <c r="C65" s="253" t="s">
        <v>91</v>
      </c>
      <c r="D65" s="168">
        <v>40</v>
      </c>
      <c r="E65" s="168">
        <v>40.8</v>
      </c>
      <c r="F65" s="254">
        <f t="shared" si="2"/>
        <v>1632</v>
      </c>
    </row>
    <row r="66" spans="1:6" ht="12.75">
      <c r="A66" s="7"/>
      <c r="B66" s="177" t="s">
        <v>264</v>
      </c>
      <c r="C66" s="253" t="s">
        <v>207</v>
      </c>
      <c r="D66" s="168">
        <v>20</v>
      </c>
      <c r="E66" s="168">
        <v>108.68</v>
      </c>
      <c r="F66" s="254">
        <f t="shared" si="2"/>
        <v>2173.6000000000004</v>
      </c>
    </row>
    <row r="67" spans="1:6" ht="12.75">
      <c r="A67" s="7"/>
      <c r="B67" s="177" t="s">
        <v>264</v>
      </c>
      <c r="C67" s="253" t="s">
        <v>207</v>
      </c>
      <c r="D67" s="168">
        <v>2.2</v>
      </c>
      <c r="E67" s="168">
        <f>380.8/2.2</f>
        <v>173.0909090909091</v>
      </c>
      <c r="F67" s="254">
        <f t="shared" si="2"/>
        <v>380.8</v>
      </c>
    </row>
    <row r="68" spans="1:6" ht="12.75">
      <c r="A68" s="7"/>
      <c r="B68" s="177" t="s">
        <v>295</v>
      </c>
      <c r="C68" s="253" t="s">
        <v>91</v>
      </c>
      <c r="D68" s="168">
        <v>1</v>
      </c>
      <c r="E68" s="168">
        <v>192.1</v>
      </c>
      <c r="F68" s="254">
        <f t="shared" si="2"/>
        <v>192.1</v>
      </c>
    </row>
    <row r="69" spans="1:6" ht="12.75">
      <c r="A69" s="7"/>
      <c r="B69" s="177" t="s">
        <v>260</v>
      </c>
      <c r="C69" s="253"/>
      <c r="D69" s="168"/>
      <c r="E69" s="168"/>
      <c r="F69" s="235">
        <f>SUM(F58:F68)</f>
        <v>39853.200000000004</v>
      </c>
    </row>
    <row r="70" spans="1:6" ht="13.5" thickBot="1">
      <c r="A70" s="7"/>
      <c r="B70" s="177"/>
      <c r="C70" s="253"/>
      <c r="D70" s="168"/>
      <c r="E70" s="168"/>
      <c r="F70" s="168"/>
    </row>
    <row r="71" spans="1:6" ht="13.5" thickBot="1">
      <c r="A71" s="230"/>
      <c r="B71" s="189" t="s">
        <v>255</v>
      </c>
      <c r="C71" s="232" t="s">
        <v>247</v>
      </c>
      <c r="D71" s="209" t="s">
        <v>190</v>
      </c>
      <c r="E71" s="209" t="s">
        <v>191</v>
      </c>
      <c r="F71" s="233" t="s">
        <v>248</v>
      </c>
    </row>
    <row r="72" spans="1:6" ht="12.75">
      <c r="A72" s="7"/>
      <c r="B72" s="177" t="s">
        <v>296</v>
      </c>
      <c r="C72" s="253" t="s">
        <v>91</v>
      </c>
      <c r="D72" s="168">
        <v>1</v>
      </c>
      <c r="E72" s="168">
        <v>126.65</v>
      </c>
      <c r="F72" s="254">
        <f>D72*E72</f>
        <v>126.65</v>
      </c>
    </row>
    <row r="73" spans="1:6" ht="12.75">
      <c r="A73" s="7"/>
      <c r="B73" s="177" t="s">
        <v>297</v>
      </c>
      <c r="C73" s="253" t="s">
        <v>91</v>
      </c>
      <c r="D73" s="168">
        <v>1</v>
      </c>
      <c r="E73" s="168">
        <v>51.85</v>
      </c>
      <c r="F73" s="254">
        <f aca="true" t="shared" si="3" ref="F73:F87">D73*E73</f>
        <v>51.85</v>
      </c>
    </row>
    <row r="74" spans="1:6" ht="12.75">
      <c r="A74" s="7"/>
      <c r="B74" s="177" t="s">
        <v>298</v>
      </c>
      <c r="C74" s="253" t="s">
        <v>91</v>
      </c>
      <c r="D74" s="168">
        <v>1</v>
      </c>
      <c r="E74" s="168">
        <v>241.4</v>
      </c>
      <c r="F74" s="254">
        <f t="shared" si="3"/>
        <v>241.4</v>
      </c>
    </row>
    <row r="75" spans="1:6" ht="12.75">
      <c r="A75" s="7"/>
      <c r="B75" s="177" t="s">
        <v>241</v>
      </c>
      <c r="C75" s="253" t="s">
        <v>91</v>
      </c>
      <c r="D75" s="168">
        <v>2</v>
      </c>
      <c r="E75" s="168">
        <v>224.4</v>
      </c>
      <c r="F75" s="254">
        <f t="shared" si="3"/>
        <v>448.8</v>
      </c>
    </row>
    <row r="76" spans="1:6" ht="12.75">
      <c r="A76" s="7"/>
      <c r="B76" s="177" t="s">
        <v>241</v>
      </c>
      <c r="C76" s="253" t="s">
        <v>91</v>
      </c>
      <c r="D76" s="168">
        <v>2</v>
      </c>
      <c r="E76" s="168">
        <v>224.4</v>
      </c>
      <c r="F76" s="254">
        <f>D76*E76</f>
        <v>448.8</v>
      </c>
    </row>
    <row r="77" spans="1:6" ht="12.75">
      <c r="A77" s="7"/>
      <c r="B77" s="177" t="s">
        <v>299</v>
      </c>
      <c r="C77" s="253" t="s">
        <v>91</v>
      </c>
      <c r="D77" s="168">
        <v>2</v>
      </c>
      <c r="E77" s="168">
        <v>26.35</v>
      </c>
      <c r="F77" s="254">
        <f t="shared" si="3"/>
        <v>52.7</v>
      </c>
    </row>
    <row r="78" spans="1:6" ht="12.75">
      <c r="A78" s="7"/>
      <c r="B78" s="177" t="s">
        <v>300</v>
      </c>
      <c r="C78" s="253" t="s">
        <v>91</v>
      </c>
      <c r="D78" s="168">
        <v>2</v>
      </c>
      <c r="E78" s="168">
        <v>83.3</v>
      </c>
      <c r="F78" s="254">
        <f t="shared" si="3"/>
        <v>166.6</v>
      </c>
    </row>
    <row r="79" spans="1:6" ht="12.75">
      <c r="A79" s="7"/>
      <c r="B79" s="177" t="s">
        <v>301</v>
      </c>
      <c r="C79" s="253" t="s">
        <v>91</v>
      </c>
      <c r="D79" s="168">
        <v>2</v>
      </c>
      <c r="E79" s="168">
        <v>50.15</v>
      </c>
      <c r="F79" s="254">
        <f t="shared" si="3"/>
        <v>100.3</v>
      </c>
    </row>
    <row r="80" spans="1:6" ht="12.75">
      <c r="A80" s="7"/>
      <c r="B80" s="177" t="s">
        <v>302</v>
      </c>
      <c r="C80" s="253" t="s">
        <v>91</v>
      </c>
      <c r="D80" s="168">
        <v>2</v>
      </c>
      <c r="E80" s="168">
        <v>68.85</v>
      </c>
      <c r="F80" s="254">
        <f t="shared" si="3"/>
        <v>137.7</v>
      </c>
    </row>
    <row r="81" spans="1:6" ht="12.75">
      <c r="A81" s="7"/>
      <c r="B81" s="177" t="s">
        <v>303</v>
      </c>
      <c r="C81" s="253" t="s">
        <v>91</v>
      </c>
      <c r="D81" s="168">
        <v>4</v>
      </c>
      <c r="E81" s="168">
        <v>25.5</v>
      </c>
      <c r="F81" s="254">
        <f t="shared" si="3"/>
        <v>102</v>
      </c>
    </row>
    <row r="82" spans="1:6" ht="12.75">
      <c r="A82" s="7"/>
      <c r="B82" s="177" t="s">
        <v>304</v>
      </c>
      <c r="C82" s="253" t="s">
        <v>91</v>
      </c>
      <c r="D82" s="168">
        <v>4</v>
      </c>
      <c r="E82" s="168">
        <v>25.5</v>
      </c>
      <c r="F82" s="254">
        <f t="shared" si="3"/>
        <v>102</v>
      </c>
    </row>
    <row r="83" spans="1:6" ht="12.75">
      <c r="A83" s="7"/>
      <c r="B83" s="177" t="s">
        <v>305</v>
      </c>
      <c r="C83" s="253" t="s">
        <v>91</v>
      </c>
      <c r="D83" s="168">
        <v>30</v>
      </c>
      <c r="E83" s="168">
        <v>99.45</v>
      </c>
      <c r="F83" s="254">
        <f t="shared" si="3"/>
        <v>2983.5</v>
      </c>
    </row>
    <row r="84" spans="1:6" ht="12.75">
      <c r="A84" s="7"/>
      <c r="B84" s="177" t="s">
        <v>287</v>
      </c>
      <c r="C84" s="253" t="s">
        <v>91</v>
      </c>
      <c r="D84" s="168">
        <v>1</v>
      </c>
      <c r="E84" s="168">
        <v>345.95</v>
      </c>
      <c r="F84" s="254">
        <f t="shared" si="3"/>
        <v>345.95</v>
      </c>
    </row>
    <row r="85" spans="1:6" ht="12.75">
      <c r="A85" s="7"/>
      <c r="B85" s="177" t="s">
        <v>273</v>
      </c>
      <c r="C85" s="253" t="s">
        <v>91</v>
      </c>
      <c r="D85" s="168">
        <v>10</v>
      </c>
      <c r="E85" s="168">
        <v>35</v>
      </c>
      <c r="F85" s="254">
        <f t="shared" si="3"/>
        <v>350</v>
      </c>
    </row>
    <row r="86" spans="1:6" ht="12.75">
      <c r="A86" s="7"/>
      <c r="B86" s="177" t="s">
        <v>262</v>
      </c>
      <c r="C86" s="253" t="s">
        <v>91</v>
      </c>
      <c r="D86" s="168">
        <v>1</v>
      </c>
      <c r="E86" s="168">
        <v>45.05</v>
      </c>
      <c r="F86" s="254">
        <f t="shared" si="3"/>
        <v>45.05</v>
      </c>
    </row>
    <row r="87" spans="1:6" ht="12.75">
      <c r="A87" s="7"/>
      <c r="B87" s="177" t="s">
        <v>274</v>
      </c>
      <c r="C87" s="253" t="s">
        <v>91</v>
      </c>
      <c r="D87" s="168">
        <v>9</v>
      </c>
      <c r="E87" s="168">
        <v>36.55</v>
      </c>
      <c r="F87" s="254">
        <f t="shared" si="3"/>
        <v>328.95</v>
      </c>
    </row>
    <row r="88" spans="1:6" ht="13.5" thickBot="1">
      <c r="A88" s="7"/>
      <c r="B88" s="177" t="s">
        <v>257</v>
      </c>
      <c r="C88" s="7"/>
      <c r="D88" s="168"/>
      <c r="E88" s="168"/>
      <c r="F88" s="235">
        <f>SUM(F72:F87)</f>
        <v>6032.25</v>
      </c>
    </row>
    <row r="89" spans="1:6" ht="13.5" thickBot="1">
      <c r="A89" s="230"/>
      <c r="B89" s="238" t="s">
        <v>263</v>
      </c>
      <c r="C89" s="257"/>
      <c r="D89" s="209"/>
      <c r="E89" s="209"/>
      <c r="F89" s="258">
        <f>F55*1/100</f>
        <v>1600</v>
      </c>
    </row>
    <row r="90" spans="1:6" ht="13.5" thickBot="1">
      <c r="A90" s="241" t="s">
        <v>258</v>
      </c>
      <c r="B90" s="242"/>
      <c r="C90" s="243"/>
      <c r="D90" s="244"/>
      <c r="E90" s="244"/>
      <c r="F90" s="245">
        <f>F55+F69+F88+F89</f>
        <v>207485.45</v>
      </c>
    </row>
    <row r="91" spans="1:6" ht="13.5" thickBot="1">
      <c r="A91" s="246" t="s">
        <v>199</v>
      </c>
      <c r="B91" s="247"/>
      <c r="C91" s="248"/>
      <c r="D91" s="199"/>
      <c r="E91" s="199"/>
      <c r="F91" s="240">
        <f>F90*1.0101/100</f>
        <v>2095.81053045</v>
      </c>
    </row>
    <row r="92" spans="1:6" ht="13.5" thickBot="1">
      <c r="A92" s="246" t="s">
        <v>259</v>
      </c>
      <c r="B92" s="247"/>
      <c r="C92" s="248"/>
      <c r="D92" s="199"/>
      <c r="E92" s="199"/>
      <c r="F92" s="240">
        <f>F90+F91</f>
        <v>209581.26053045</v>
      </c>
    </row>
    <row r="93" spans="1:6" ht="13.5" thickBot="1">
      <c r="A93" s="29"/>
      <c r="B93" s="201"/>
      <c r="C93" s="29"/>
      <c r="D93" s="255"/>
      <c r="E93" s="255"/>
      <c r="F93" s="255"/>
    </row>
    <row r="94" spans="1:6" ht="13.5" thickBot="1">
      <c r="A94" s="230"/>
      <c r="B94" s="206" t="s">
        <v>306</v>
      </c>
      <c r="C94" s="207"/>
      <c r="D94" s="207"/>
      <c r="E94" s="207"/>
      <c r="F94" s="225"/>
    </row>
    <row r="95" spans="2:6" ht="12.75">
      <c r="B95" s="1"/>
      <c r="F95" s="270"/>
    </row>
    <row r="96" spans="1:6" ht="51">
      <c r="A96" s="7"/>
      <c r="B96" s="177" t="s">
        <v>307</v>
      </c>
      <c r="C96" s="219"/>
      <c r="D96" s="219"/>
      <c r="E96" s="219"/>
      <c r="F96" s="219">
        <f>7500+690</f>
        <v>8190</v>
      </c>
    </row>
    <row r="97" spans="1:6" ht="13.5" thickBot="1">
      <c r="A97" s="187"/>
      <c r="B97" s="231" t="s">
        <v>252</v>
      </c>
      <c r="C97" s="213"/>
      <c r="D97" s="213"/>
      <c r="E97" s="213"/>
      <c r="F97" s="213">
        <f>F96*20.2/100</f>
        <v>1654.38</v>
      </c>
    </row>
    <row r="98" spans="1:6" ht="13.5" thickBot="1">
      <c r="A98" s="230"/>
      <c r="B98" s="189" t="s">
        <v>253</v>
      </c>
      <c r="C98" s="207"/>
      <c r="D98" s="207"/>
      <c r="E98" s="207"/>
      <c r="F98" s="224">
        <f>F96+F97</f>
        <v>9844.380000000001</v>
      </c>
    </row>
    <row r="99" spans="1:6" ht="13.5" thickBot="1">
      <c r="A99" s="230"/>
      <c r="B99" s="189" t="s">
        <v>188</v>
      </c>
      <c r="C99" s="232" t="s">
        <v>247</v>
      </c>
      <c r="D99" s="209" t="s">
        <v>190</v>
      </c>
      <c r="E99" s="209" t="s">
        <v>191</v>
      </c>
      <c r="F99" s="233" t="s">
        <v>248</v>
      </c>
    </row>
    <row r="100" spans="1:6" ht="13.5" thickBot="1">
      <c r="A100" s="249"/>
      <c r="B100" s="212" t="s">
        <v>308</v>
      </c>
      <c r="C100" s="234" t="s">
        <v>207</v>
      </c>
      <c r="D100" s="179">
        <v>8</v>
      </c>
      <c r="E100" s="179">
        <v>97.27</v>
      </c>
      <c r="F100" s="271">
        <f>D100*E100</f>
        <v>778.16</v>
      </c>
    </row>
    <row r="101" spans="1:6" ht="13.5" thickBot="1">
      <c r="A101" s="230"/>
      <c r="B101" s="189" t="s">
        <v>255</v>
      </c>
      <c r="C101" s="232" t="s">
        <v>247</v>
      </c>
      <c r="D101" s="209" t="s">
        <v>190</v>
      </c>
      <c r="E101" s="209" t="s">
        <v>191</v>
      </c>
      <c r="F101" s="233" t="s">
        <v>248</v>
      </c>
    </row>
    <row r="102" spans="1:6" ht="12.75">
      <c r="A102" s="250"/>
      <c r="B102" s="177" t="s">
        <v>241</v>
      </c>
      <c r="C102" s="251" t="s">
        <v>91</v>
      </c>
      <c r="D102" s="176">
        <v>2</v>
      </c>
      <c r="E102" s="176">
        <v>96.9</v>
      </c>
      <c r="F102" s="236">
        <f aca="true" t="shared" si="4" ref="F102:F108">D102*E102</f>
        <v>193.8</v>
      </c>
    </row>
    <row r="103" spans="1:6" ht="12.75">
      <c r="A103" s="250"/>
      <c r="B103" s="177" t="s">
        <v>249</v>
      </c>
      <c r="C103" s="251" t="s">
        <v>91</v>
      </c>
      <c r="D103" s="176">
        <v>1</v>
      </c>
      <c r="E103" s="176">
        <v>83.3</v>
      </c>
      <c r="F103" s="236">
        <f t="shared" si="4"/>
        <v>83.3</v>
      </c>
    </row>
    <row r="104" spans="1:6" ht="12.75">
      <c r="A104" s="250"/>
      <c r="B104" s="177" t="s">
        <v>309</v>
      </c>
      <c r="C104" s="251" t="s">
        <v>91</v>
      </c>
      <c r="D104" s="176">
        <v>1</v>
      </c>
      <c r="E104" s="176">
        <v>90</v>
      </c>
      <c r="F104" s="236">
        <f t="shared" si="4"/>
        <v>90</v>
      </c>
    </row>
    <row r="105" spans="1:6" ht="12.75">
      <c r="A105" s="250"/>
      <c r="B105" s="177" t="s">
        <v>266</v>
      </c>
      <c r="C105" s="251" t="s">
        <v>91</v>
      </c>
      <c r="D105" s="176">
        <v>1</v>
      </c>
      <c r="E105" s="176">
        <v>84.16</v>
      </c>
      <c r="F105" s="236">
        <f t="shared" si="4"/>
        <v>84.16</v>
      </c>
    </row>
    <row r="106" spans="1:6" ht="12.75">
      <c r="A106" s="250"/>
      <c r="B106" s="177" t="s">
        <v>266</v>
      </c>
      <c r="C106" s="251" t="s">
        <v>91</v>
      </c>
      <c r="D106" s="176">
        <v>1</v>
      </c>
      <c r="E106" s="176">
        <v>69.7</v>
      </c>
      <c r="F106" s="236">
        <f t="shared" si="4"/>
        <v>69.7</v>
      </c>
    </row>
    <row r="107" spans="1:6" ht="12.75">
      <c r="A107" s="250"/>
      <c r="B107" s="177" t="s">
        <v>310</v>
      </c>
      <c r="C107" s="251" t="s">
        <v>91</v>
      </c>
      <c r="D107" s="176">
        <v>1</v>
      </c>
      <c r="E107" s="176">
        <v>105.4</v>
      </c>
      <c r="F107" s="236">
        <f t="shared" si="4"/>
        <v>105.4</v>
      </c>
    </row>
    <row r="108" spans="1:6" ht="13.5" thickBot="1">
      <c r="A108" s="7"/>
      <c r="B108" s="177" t="s">
        <v>274</v>
      </c>
      <c r="C108" s="253" t="s">
        <v>91</v>
      </c>
      <c r="D108" s="168">
        <v>2</v>
      </c>
      <c r="E108" s="168">
        <v>36.55</v>
      </c>
      <c r="F108" s="254">
        <f t="shared" si="4"/>
        <v>73.1</v>
      </c>
    </row>
    <row r="109" spans="1:6" ht="13.5" thickBot="1">
      <c r="A109" s="272"/>
      <c r="B109" s="238" t="s">
        <v>257</v>
      </c>
      <c r="C109" s="273"/>
      <c r="D109" s="239"/>
      <c r="E109" s="239"/>
      <c r="F109" s="258">
        <f>SUM(F102:F108)</f>
        <v>699.46</v>
      </c>
    </row>
    <row r="110" spans="1:6" ht="13.5" thickBot="1">
      <c r="A110" s="230"/>
      <c r="B110" s="238" t="s">
        <v>263</v>
      </c>
      <c r="C110" s="257"/>
      <c r="D110" s="209"/>
      <c r="E110" s="209"/>
      <c r="F110" s="258">
        <f>F98*1/100</f>
        <v>98.44380000000001</v>
      </c>
    </row>
    <row r="111" spans="1:6" ht="13.5" thickBot="1">
      <c r="A111" s="241" t="s">
        <v>258</v>
      </c>
      <c r="B111" s="242"/>
      <c r="C111" s="243"/>
      <c r="D111" s="244"/>
      <c r="E111" s="244"/>
      <c r="F111" s="245">
        <f>F98+F100+F109+F110</f>
        <v>11420.443800000001</v>
      </c>
    </row>
    <row r="112" spans="1:6" ht="13.5" thickBot="1">
      <c r="A112" s="246" t="s">
        <v>199</v>
      </c>
      <c r="B112" s="247"/>
      <c r="C112" s="248"/>
      <c r="D112" s="199"/>
      <c r="E112" s="199"/>
      <c r="F112" s="240">
        <f>F111*1.0101/100</f>
        <v>115.35790282380002</v>
      </c>
    </row>
    <row r="113" spans="1:6" ht="13.5" thickBot="1">
      <c r="A113" s="246" t="s">
        <v>259</v>
      </c>
      <c r="B113" s="247"/>
      <c r="C113" s="248"/>
      <c r="D113" s="199"/>
      <c r="E113" s="199"/>
      <c r="F113" s="240">
        <f>F111+F112</f>
        <v>11535.801702823801</v>
      </c>
    </row>
    <row r="114" spans="1:6" ht="12.75">
      <c r="A114" s="29"/>
      <c r="B114" s="201"/>
      <c r="C114" s="29"/>
      <c r="D114" s="255"/>
      <c r="E114" s="255"/>
      <c r="F114" s="255"/>
    </row>
    <row r="115" spans="1:6" ht="12.75">
      <c r="A115" s="7"/>
      <c r="B115" s="166" t="s">
        <v>306</v>
      </c>
      <c r="C115" s="8"/>
      <c r="D115" s="8"/>
      <c r="E115" s="8"/>
      <c r="F115" s="8"/>
    </row>
    <row r="116" spans="1:6" ht="12.75">
      <c r="A116" s="7"/>
      <c r="B116" s="177" t="s">
        <v>275</v>
      </c>
      <c r="C116" s="219"/>
      <c r="D116" s="219"/>
      <c r="E116" s="219"/>
      <c r="F116" s="218"/>
    </row>
    <row r="117" spans="1:6" ht="13.5" thickBot="1">
      <c r="A117" s="187"/>
      <c r="B117" s="231" t="s">
        <v>252</v>
      </c>
      <c r="C117" s="213"/>
      <c r="D117" s="213"/>
      <c r="E117" s="213"/>
      <c r="F117" s="213">
        <f>F116*20.2/100</f>
        <v>0</v>
      </c>
    </row>
    <row r="118" spans="1:6" ht="13.5" thickBot="1">
      <c r="A118" s="230"/>
      <c r="B118" s="189" t="s">
        <v>253</v>
      </c>
      <c r="C118" s="207"/>
      <c r="D118" s="207"/>
      <c r="E118" s="207"/>
      <c r="F118" s="224">
        <f>F116+F117</f>
        <v>0</v>
      </c>
    </row>
    <row r="119" spans="1:6" ht="13.5" thickBot="1">
      <c r="A119" s="264"/>
      <c r="B119" s="265"/>
      <c r="C119" s="31"/>
      <c r="D119" s="223"/>
      <c r="E119" s="223"/>
      <c r="F119" s="229"/>
    </row>
    <row r="120" spans="1:6" ht="13.5" thickBot="1">
      <c r="A120" s="230"/>
      <c r="B120" s="189" t="s">
        <v>188</v>
      </c>
      <c r="C120" s="232" t="s">
        <v>247</v>
      </c>
      <c r="D120" s="209" t="s">
        <v>190</v>
      </c>
      <c r="E120" s="209" t="s">
        <v>191</v>
      </c>
      <c r="F120" s="233" t="s">
        <v>248</v>
      </c>
    </row>
    <row r="121" spans="1:6" ht="12.75">
      <c r="A121" s="169"/>
      <c r="B121" s="212" t="s">
        <v>311</v>
      </c>
      <c r="C121" s="256" t="s">
        <v>207</v>
      </c>
      <c r="D121" s="174">
        <v>4</v>
      </c>
      <c r="E121" s="174">
        <f>269.63/2.7</f>
        <v>99.86296296296295</v>
      </c>
      <c r="F121" s="271">
        <f>D121*E121</f>
        <v>399.4518518518518</v>
      </c>
    </row>
    <row r="122" spans="1:6" ht="13.5" thickBot="1">
      <c r="A122" s="274"/>
      <c r="B122" s="226"/>
      <c r="C122" s="275"/>
      <c r="D122" s="227"/>
      <c r="E122" s="227"/>
      <c r="F122" s="276"/>
    </row>
    <row r="123" spans="1:6" ht="13.5" thickBot="1">
      <c r="A123" s="230"/>
      <c r="B123" s="189" t="s">
        <v>255</v>
      </c>
      <c r="C123" s="257"/>
      <c r="D123" s="209"/>
      <c r="E123" s="209"/>
      <c r="F123" s="252"/>
    </row>
    <row r="124" spans="1:6" ht="12.75">
      <c r="A124" s="169"/>
      <c r="B124" s="212" t="s">
        <v>256</v>
      </c>
      <c r="C124" s="256" t="s">
        <v>91</v>
      </c>
      <c r="D124" s="174">
        <v>2</v>
      </c>
      <c r="E124" s="174">
        <v>39.1</v>
      </c>
      <c r="F124" s="178">
        <f>D124*E124</f>
        <v>78.2</v>
      </c>
    </row>
    <row r="125" spans="1:6" ht="12.75">
      <c r="A125" s="187"/>
      <c r="B125" s="231" t="s">
        <v>241</v>
      </c>
      <c r="C125" s="266" t="s">
        <v>91</v>
      </c>
      <c r="D125" s="185">
        <v>1</v>
      </c>
      <c r="E125" s="185">
        <v>24.65</v>
      </c>
      <c r="F125" s="276">
        <f>D125*E125</f>
        <v>24.65</v>
      </c>
    </row>
    <row r="126" spans="1:6" ht="13.5" thickBot="1">
      <c r="A126" s="7"/>
      <c r="B126" s="177" t="s">
        <v>274</v>
      </c>
      <c r="C126" s="253" t="s">
        <v>91</v>
      </c>
      <c r="D126" s="168">
        <v>1</v>
      </c>
      <c r="E126" s="168">
        <v>36.55</v>
      </c>
      <c r="F126" s="254">
        <f>D126*E126</f>
        <v>36.55</v>
      </c>
    </row>
    <row r="127" spans="1:6" ht="13.5" thickBot="1">
      <c r="A127" s="230"/>
      <c r="B127" s="238" t="s">
        <v>257</v>
      </c>
      <c r="C127" s="277"/>
      <c r="D127" s="209"/>
      <c r="E127" s="209"/>
      <c r="F127" s="258">
        <f>SUM(F124:F126)</f>
        <v>139.39999999999998</v>
      </c>
    </row>
    <row r="128" spans="1:6" ht="13.5" thickBot="1">
      <c r="A128" s="230"/>
      <c r="B128" s="238" t="s">
        <v>263</v>
      </c>
      <c r="C128" s="257"/>
      <c r="D128" s="209"/>
      <c r="E128" s="209"/>
      <c r="F128" s="258">
        <f>F118*1/100</f>
        <v>0</v>
      </c>
    </row>
    <row r="129" spans="1:6" ht="13.5" thickBot="1">
      <c r="A129" s="241" t="s">
        <v>258</v>
      </c>
      <c r="B129" s="242"/>
      <c r="C129" s="243"/>
      <c r="D129" s="244"/>
      <c r="E129" s="244"/>
      <c r="F129" s="245">
        <f>F118+F121+F127+F128</f>
        <v>538.8518518518517</v>
      </c>
    </row>
    <row r="130" spans="1:6" ht="13.5" thickBot="1">
      <c r="A130" s="246" t="s">
        <v>199</v>
      </c>
      <c r="B130" s="247"/>
      <c r="C130" s="248"/>
      <c r="D130" s="199"/>
      <c r="E130" s="199"/>
      <c r="F130" s="240">
        <f>F129*1.0101/100</f>
        <v>5.442942555555554</v>
      </c>
    </row>
    <row r="131" spans="1:6" ht="13.5" thickBot="1">
      <c r="A131" s="246" t="s">
        <v>259</v>
      </c>
      <c r="B131" s="247"/>
      <c r="C131" s="248"/>
      <c r="D131" s="199"/>
      <c r="E131" s="199"/>
      <c r="F131" s="240">
        <f>F129+F130</f>
        <v>544.2947944074073</v>
      </c>
    </row>
    <row r="132" ht="13.5" thickBot="1">
      <c r="B132" s="1"/>
    </row>
    <row r="133" spans="1:6" ht="16.5" thickBot="1">
      <c r="A133" s="259" t="s">
        <v>265</v>
      </c>
      <c r="B133" s="260"/>
      <c r="C133" s="261"/>
      <c r="D133" s="262"/>
      <c r="E133" s="262"/>
      <c r="F133" s="269">
        <f>F52+F92+F113+F131</f>
        <v>339992.3331575027</v>
      </c>
    </row>
    <row r="134" ht="12.75">
      <c r="B134" s="1"/>
    </row>
  </sheetData>
  <printOptions/>
  <pageMargins left="0.28" right="0.2" top="0.33" bottom="0.4" header="0.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Солнце</cp:lastModifiedBy>
  <cp:lastPrinted>2018-05-23T06:16:40Z</cp:lastPrinted>
  <dcterms:created xsi:type="dcterms:W3CDTF">2018-04-02T03:18:40Z</dcterms:created>
  <dcterms:modified xsi:type="dcterms:W3CDTF">2018-05-23T06:22:37Z</dcterms:modified>
  <cp:category/>
  <cp:version/>
  <cp:contentType/>
  <cp:contentStatus/>
</cp:coreProperties>
</file>